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03"/>
  <workbookPr/>
  <mc:AlternateContent xmlns:mc="http://schemas.openxmlformats.org/markup-compatibility/2006">
    <mc:Choice Requires="x15">
      <x15ac:absPath xmlns:x15ac="http://schemas.microsoft.com/office/spreadsheetml/2010/11/ac" url="https://statkraft.sharepoint.com/sites/Col_hydrogenxh/Shared Documents/XHU - Hydrogen UK/Power Assumptions - MAX shared folder/TNUoS locational demand signal/CMP 440/For Alternative WACM/Annexes/"/>
    </mc:Choice>
  </mc:AlternateContent>
  <xr:revisionPtr revIDLastSave="82" documentId="8_{1C371F9D-F3C4-48F9-BA25-E158D211C86A}" xr6:coauthVersionLast="47" xr6:coauthVersionMax="47" xr10:uidLastSave="{B2C397C9-1BD9-4A46-9E67-FAC91BA67670}"/>
  <bookViews>
    <workbookView xWindow="-110" yWindow="-110" windowWidth="19420" windowHeight="10420" firstSheet="1" xr2:uid="{18F3F6E8-3757-40F1-B317-718C473C03F8}"/>
  </bookViews>
  <sheets>
    <sheet name="Tariffs WACM 1" sheetId="3" r:id="rId1"/>
    <sheet name="Tariffs Original updated number" sheetId="4" r:id="rId2"/>
    <sheet name="Sheet1" sheetId="2" r:id="rId3"/>
  </sheets>
  <externalReferences>
    <externalReference r:id="rId4"/>
  </externalReferences>
  <definedNames>
    <definedName name="FinYr5">[1]T1!$G$3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4" l="1"/>
  <c r="R35" i="4" s="1"/>
  <c r="F34" i="4"/>
  <c r="R34" i="4" s="1"/>
  <c r="R33" i="4"/>
  <c r="F33" i="4"/>
  <c r="Q33" i="4" s="1"/>
  <c r="R32" i="4"/>
  <c r="Q32" i="4"/>
  <c r="N32" i="4"/>
  <c r="S32" i="4" s="1"/>
  <c r="F32" i="4"/>
  <c r="M32" i="4" s="1"/>
  <c r="F31" i="4"/>
  <c r="N31" i="4" s="1"/>
  <c r="S31" i="4" s="1"/>
  <c r="F30" i="4"/>
  <c r="R30" i="4" s="1"/>
  <c r="R29" i="4"/>
  <c r="F29" i="4"/>
  <c r="Q29" i="4" s="1"/>
  <c r="R28" i="4"/>
  <c r="Q28" i="4"/>
  <c r="N28" i="4"/>
  <c r="S28" i="4" s="1"/>
  <c r="F28" i="4"/>
  <c r="M28" i="4" s="1"/>
  <c r="F27" i="4"/>
  <c r="Q27" i="4" s="1"/>
  <c r="F26" i="4"/>
  <c r="F25" i="4"/>
  <c r="Q25" i="4" s="1"/>
  <c r="Q24" i="4"/>
  <c r="N24" i="4"/>
  <c r="S24" i="4" s="1"/>
  <c r="F24" i="4"/>
  <c r="M24" i="4" s="1"/>
  <c r="R24" i="4" s="1"/>
  <c r="F23" i="4"/>
  <c r="F22" i="4"/>
  <c r="F17" i="4"/>
  <c r="R17" i="4" s="1"/>
  <c r="R16" i="4"/>
  <c r="F16" i="4"/>
  <c r="Q16" i="4" s="1"/>
  <c r="R15" i="4"/>
  <c r="Q15" i="4"/>
  <c r="N15" i="4"/>
  <c r="S15" i="4" s="1"/>
  <c r="F15" i="4"/>
  <c r="M15" i="4" s="1"/>
  <c r="F14" i="4"/>
  <c r="N14" i="4" s="1"/>
  <c r="S14" i="4" s="1"/>
  <c r="F13" i="4"/>
  <c r="R13" i="4" s="1"/>
  <c r="R12" i="4"/>
  <c r="F12" i="4"/>
  <c r="Q12" i="4" s="1"/>
  <c r="R11" i="4"/>
  <c r="Q11" i="4"/>
  <c r="N11" i="4"/>
  <c r="S11" i="4" s="1"/>
  <c r="F11" i="4"/>
  <c r="M11" i="4" s="1"/>
  <c r="F10" i="4"/>
  <c r="Q10" i="4" s="1"/>
  <c r="F9" i="4"/>
  <c r="F8" i="4"/>
  <c r="Q8" i="4" s="1"/>
  <c r="Q7" i="4"/>
  <c r="N7" i="4"/>
  <c r="S7" i="4" s="1"/>
  <c r="F7" i="4"/>
  <c r="M7" i="4" s="1"/>
  <c r="R7" i="4" s="1"/>
  <c r="F6" i="4"/>
  <c r="F5" i="4"/>
  <c r="F4" i="4"/>
  <c r="Q4" i="4" s="1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F35" i="3"/>
  <c r="P35" i="3" s="1"/>
  <c r="F34" i="3"/>
  <c r="W34" i="3" s="1"/>
  <c r="F33" i="3"/>
  <c r="F32" i="3"/>
  <c r="F31" i="3"/>
  <c r="W31" i="3" s="1"/>
  <c r="F30" i="3"/>
  <c r="P30" i="3" s="1"/>
  <c r="F29" i="3"/>
  <c r="F28" i="3"/>
  <c r="F27" i="3"/>
  <c r="P27" i="3" s="1"/>
  <c r="F26" i="3"/>
  <c r="W26" i="3" s="1"/>
  <c r="F25" i="3"/>
  <c r="Q25" i="3" s="1"/>
  <c r="F24" i="3"/>
  <c r="F23" i="3"/>
  <c r="W23" i="3" s="1"/>
  <c r="F22" i="3"/>
  <c r="P22" i="3" s="1"/>
  <c r="F17" i="3"/>
  <c r="W17" i="3" s="1"/>
  <c r="F16" i="3"/>
  <c r="F15" i="3"/>
  <c r="F14" i="3"/>
  <c r="W14" i="3" s="1"/>
  <c r="F13" i="3"/>
  <c r="P13" i="3" s="1"/>
  <c r="F12" i="3"/>
  <c r="Q12" i="3" s="1"/>
  <c r="X12" i="3" s="1"/>
  <c r="F11" i="3"/>
  <c r="F10" i="3"/>
  <c r="P10" i="3" s="1"/>
  <c r="F9" i="3"/>
  <c r="W9" i="3" s="1"/>
  <c r="F8" i="3"/>
  <c r="Q8" i="3" s="1"/>
  <c r="F7" i="3"/>
  <c r="F6" i="3"/>
  <c r="W6" i="3" s="1"/>
  <c r="F5" i="3"/>
  <c r="P5" i="3" s="1"/>
  <c r="F4" i="3"/>
  <c r="Q4" i="3" s="1"/>
  <c r="Q34" i="3" l="1"/>
  <c r="X34" i="3" s="1"/>
  <c r="P4" i="3"/>
  <c r="R18" i="3" s="1"/>
  <c r="X18" i="3" s="1"/>
  <c r="R22" i="4"/>
  <c r="R23" i="4"/>
  <c r="R26" i="4"/>
  <c r="M35" i="4"/>
  <c r="M6" i="4"/>
  <c r="R6" i="4" s="1"/>
  <c r="M10" i="4"/>
  <c r="R10" i="4" s="1"/>
  <c r="M14" i="4"/>
  <c r="R14" i="4"/>
  <c r="M31" i="4"/>
  <c r="N6" i="4"/>
  <c r="S6" i="4" s="1"/>
  <c r="N27" i="4"/>
  <c r="S27" i="4" s="1"/>
  <c r="N35" i="4"/>
  <c r="S35" i="4" s="1"/>
  <c r="Q6" i="4"/>
  <c r="M9" i="4"/>
  <c r="R9" i="4" s="1"/>
  <c r="Q14" i="4"/>
  <c r="M17" i="4"/>
  <c r="Q23" i="4"/>
  <c r="M26" i="4"/>
  <c r="Q31" i="4"/>
  <c r="M34" i="4"/>
  <c r="N13" i="4"/>
  <c r="S13" i="4" s="1"/>
  <c r="N30" i="4"/>
  <c r="S30" i="4" s="1"/>
  <c r="R31" i="4"/>
  <c r="N34" i="4"/>
  <c r="S34" i="4" s="1"/>
  <c r="M4" i="4"/>
  <c r="Q9" i="4"/>
  <c r="M12" i="4"/>
  <c r="Q17" i="4"/>
  <c r="M23" i="4"/>
  <c r="M27" i="4"/>
  <c r="R27" i="4" s="1"/>
  <c r="N10" i="4"/>
  <c r="S10" i="4" s="1"/>
  <c r="N23" i="4"/>
  <c r="S23" i="4" s="1"/>
  <c r="M5" i="4"/>
  <c r="R5" i="4" s="1"/>
  <c r="M13" i="4"/>
  <c r="M22" i="4"/>
  <c r="O36" i="4" s="1"/>
  <c r="S36" i="4" s="1"/>
  <c r="M30" i="4"/>
  <c r="Q35" i="4"/>
  <c r="N5" i="4"/>
  <c r="S5" i="4" s="1"/>
  <c r="N9" i="4"/>
  <c r="S9" i="4" s="1"/>
  <c r="N17" i="4"/>
  <c r="S17" i="4" s="1"/>
  <c r="N22" i="4"/>
  <c r="S22" i="4" s="1"/>
  <c r="N26" i="4"/>
  <c r="S26" i="4" s="1"/>
  <c r="Q5" i="4"/>
  <c r="M8" i="4"/>
  <c r="R8" i="4" s="1"/>
  <c r="Q13" i="4"/>
  <c r="M16" i="4"/>
  <c r="Q22" i="4"/>
  <c r="M25" i="4"/>
  <c r="R25" i="4" s="1"/>
  <c r="Q26" i="4"/>
  <c r="M29" i="4"/>
  <c r="Q30" i="4"/>
  <c r="M33" i="4"/>
  <c r="Q34" i="4"/>
  <c r="N4" i="4"/>
  <c r="S4" i="4" s="1"/>
  <c r="N8" i="4"/>
  <c r="S8" i="4" s="1"/>
  <c r="N12" i="4"/>
  <c r="S12" i="4" s="1"/>
  <c r="N16" i="4"/>
  <c r="S16" i="4" s="1"/>
  <c r="N25" i="4"/>
  <c r="S25" i="4" s="1"/>
  <c r="N29" i="4"/>
  <c r="S29" i="4" s="1"/>
  <c r="N33" i="4"/>
  <c r="S33" i="4" s="1"/>
  <c r="Q17" i="3"/>
  <c r="X17" i="3" s="1"/>
  <c r="Q5" i="3"/>
  <c r="R5" i="3" s="1"/>
  <c r="Y5" i="3" s="1"/>
  <c r="Q14" i="3"/>
  <c r="X14" i="3" s="1"/>
  <c r="Q6" i="3"/>
  <c r="W12" i="3"/>
  <c r="Q23" i="3"/>
  <c r="W5" i="3"/>
  <c r="Q10" i="3"/>
  <c r="R10" i="3" s="1"/>
  <c r="Y10" i="3" s="1"/>
  <c r="Q30" i="3"/>
  <c r="W30" i="3"/>
  <c r="Q35" i="3"/>
  <c r="Q9" i="3"/>
  <c r="Q33" i="3"/>
  <c r="Q26" i="3"/>
  <c r="W10" i="3"/>
  <c r="Q31" i="3"/>
  <c r="Q16" i="3"/>
  <c r="X16" i="3" s="1"/>
  <c r="W35" i="3"/>
  <c r="Q13" i="3"/>
  <c r="Q22" i="3"/>
  <c r="Q27" i="3"/>
  <c r="Q29" i="3"/>
  <c r="W4" i="3"/>
  <c r="P6" i="3"/>
  <c r="P8" i="3"/>
  <c r="R8" i="3" s="1"/>
  <c r="Y8" i="3" s="1"/>
  <c r="P11" i="3"/>
  <c r="W13" i="3"/>
  <c r="P17" i="3"/>
  <c r="W22" i="3"/>
  <c r="P26" i="3"/>
  <c r="W27" i="3"/>
  <c r="W29" i="3"/>
  <c r="P31" i="3"/>
  <c r="P33" i="3"/>
  <c r="W8" i="3"/>
  <c r="P12" i="3"/>
  <c r="R12" i="3" s="1"/>
  <c r="P15" i="3"/>
  <c r="P24" i="3"/>
  <c r="W33" i="3"/>
  <c r="P9" i="3"/>
  <c r="P14" i="3"/>
  <c r="R14" i="3" s="1"/>
  <c r="P16" i="3"/>
  <c r="P23" i="3"/>
  <c r="P25" i="3"/>
  <c r="R25" i="3" s="1"/>
  <c r="Y25" i="3" s="1"/>
  <c r="P28" i="3"/>
  <c r="R36" i="3" s="1"/>
  <c r="X36" i="3" s="1"/>
  <c r="P34" i="3"/>
  <c r="R4" i="3"/>
  <c r="Y4" i="3" s="1"/>
  <c r="P7" i="3"/>
  <c r="W16" i="3"/>
  <c r="W25" i="3"/>
  <c r="P29" i="3"/>
  <c r="P32" i="3"/>
  <c r="Q7" i="3"/>
  <c r="Q11" i="3"/>
  <c r="X11" i="3" s="1"/>
  <c r="Q15" i="3"/>
  <c r="X15" i="3" s="1"/>
  <c r="Q24" i="3"/>
  <c r="Q28" i="3"/>
  <c r="Q32" i="3"/>
  <c r="W7" i="3"/>
  <c r="W11" i="3"/>
  <c r="W15" i="3"/>
  <c r="W24" i="3"/>
  <c r="W28" i="3"/>
  <c r="W32" i="3"/>
  <c r="R34" i="3" l="1"/>
  <c r="R15" i="3"/>
  <c r="R4" i="4"/>
  <c r="O18" i="4"/>
  <c r="S18" i="4" s="1"/>
  <c r="R26" i="3"/>
  <c r="Y26" i="3" s="1"/>
  <c r="X33" i="3"/>
  <c r="R33" i="3"/>
  <c r="X35" i="3"/>
  <c r="R35" i="3"/>
  <c r="X29" i="3"/>
  <c r="R29" i="3"/>
  <c r="R27" i="3"/>
  <c r="Y27" i="3" s="1"/>
  <c r="X28" i="3"/>
  <c r="R28" i="3"/>
  <c r="X32" i="3"/>
  <c r="R32" i="3"/>
  <c r="R24" i="3"/>
  <c r="Y24" i="3" s="1"/>
  <c r="X30" i="3"/>
  <c r="R30" i="3"/>
  <c r="R23" i="3"/>
  <c r="Y23" i="3" s="1"/>
  <c r="X31" i="3"/>
  <c r="R31" i="3"/>
  <c r="R22" i="3"/>
  <c r="Y22" i="3" s="1"/>
  <c r="R17" i="3"/>
  <c r="X13" i="3"/>
  <c r="R13" i="3"/>
  <c r="R16" i="3"/>
  <c r="R11" i="3"/>
  <c r="R7" i="3"/>
  <c r="Y7" i="3" s="1"/>
  <c r="R9" i="3"/>
  <c r="Y9" i="3" s="1"/>
  <c r="R6" i="3"/>
  <c r="Y6" i="3" s="1"/>
</calcChain>
</file>

<file path=xl/sharedStrings.xml><?xml version="1.0" encoding="utf-8"?>
<sst xmlns="http://schemas.openxmlformats.org/spreadsheetml/2006/main" count="175" uniqueCount="43">
  <si>
    <t>Demand Zone</t>
  </si>
  <si>
    <t>2026/27</t>
  </si>
  <si>
    <t>Demand forecast</t>
  </si>
  <si>
    <t>Revenues by zone</t>
  </si>
  <si>
    <t>2026/27 CMP440 WACM1</t>
  </si>
  <si>
    <t>Peak (£/kW)</t>
  </si>
  <si>
    <t>Year Round (£/kW)</t>
  </si>
  <si>
    <t>Total (£/kW)</t>
  </si>
  <si>
    <t>HH Triad (GW)</t>
  </si>
  <si>
    <t>NHH Triad (GW)</t>
  </si>
  <si>
    <t>HH 4-7 consumption (TWh)</t>
  </si>
  <si>
    <t>NHH 4-7 consumption (TWh)</t>
  </si>
  <si>
    <t>HH all periods consumption (TWh)</t>
  </si>
  <si>
    <t>NHH all periods consumption (TWh)</t>
  </si>
  <si>
    <t>Total demand all periods consumption (TWh)</t>
  </si>
  <si>
    <t>HH £m</t>
  </si>
  <si>
    <t>NHH £m</t>
  </si>
  <si>
    <t>Total £m</t>
  </si>
  <si>
    <t>HH Triad (£/kW)</t>
  </si>
  <si>
    <t>NHH 4-7 (p/kWh)</t>
  </si>
  <si>
    <t>Negative (p/KWh)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</si>
  <si>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</si>
  <si>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</si>
  <si>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</si>
  <si>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</si>
  <si>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</si>
  <si>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</si>
  <si>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</si>
  <si>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</si>
  <si>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</si>
  <si>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</si>
  <si>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</si>
  <si>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</si>
  <si>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</si>
  <si>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</si>
  <si>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Demand residual £m</t>
  </si>
  <si>
    <t>impact on demand residual (£m)</t>
  </si>
  <si>
    <t>impact on demand residual</t>
  </si>
  <si>
    <t>2029/30</t>
  </si>
  <si>
    <t>2029/30 CMP440 WACM 1</t>
  </si>
  <si>
    <t>2026/27 CMP440 revised original</t>
  </si>
  <si>
    <t>HH 4-7 (p/kWh)</t>
  </si>
  <si>
    <t>2029/30 CMP440 revised original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</si>
</sst>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;\-0.000000;&quot;-&quot;"/>
    <numFmt numFmtId="165" formatCode="0.000000;\-0.0000000;&quot;-&quot;"/>
    <numFmt numFmtId="166" formatCode="0.00;\-0.000;&quot;-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Poppins"/>
    </font>
    <font>
      <sz val="11"/>
      <color theme="1"/>
      <name val="Poppins"/>
    </font>
  </fonts>
  <fills count="5">
    <fill>
      <patternFill patternType="none"/>
    </fill>
    <fill>
      <patternFill patternType="gray125"/>
    </fill>
    <fill>
      <patternFill patternType="solid">
        <fgColor rgb="FF7A3864"/>
        <bgColor indexed="64"/>
      </patternFill>
    </fill>
    <fill>
      <patternFill patternType="solid">
        <fgColor rgb="FFF2EBF0"/>
        <bgColor theme="9" tint="0.59999389629810485"/>
      </patternFill>
    </fill>
    <fill>
      <patternFill patternType="solid">
        <fgColor rgb="FFD7C3D1"/>
        <bgColor theme="9" tint="0.79998168889431442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/>
    </xf>
    <xf numFmtId="1" fontId="3" fillId="4" borderId="6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0" fontId="3" fillId="3" borderId="3" xfId="1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5" fontId="3" fillId="3" borderId="0" xfId="0" applyNumberFormat="1" applyFont="1" applyFill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3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FY_2025_26\4.%20April%205YV\9%20Reports,%20Tables%20and%20Presentations\5-Year%20TNUoS%20Tariff%20Report%20Tables%20-%20Apr24v3.xlsm" TargetMode="External"/><Relationship Id="rId1" Type="http://schemas.openxmlformats.org/officeDocument/2006/relationships/externalLinkPath" Target="file:///X:\Charging%20Model%20and%20FY%20Tariffs\FY_2025_26\4.%20April%205YV\9%20Reports,%20Tables%20and%20Presentations\5-Year%20TNUoS%20Tariff%20Report%20Tables%20-%20Apr24v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nge Log"/>
      <sheetName val="Index"/>
      <sheetName val="T1"/>
      <sheetName val="T2"/>
      <sheetName val="T3"/>
      <sheetName val="T4"/>
      <sheetName val="T5"/>
      <sheetName val="T6"/>
      <sheetName val="T7 &amp; Fig 1"/>
      <sheetName val="T8 &amp; Fig 2"/>
      <sheetName val="T9 &amp; Fig 3"/>
      <sheetName val="T10"/>
      <sheetName val="T11"/>
      <sheetName val="T12"/>
      <sheetName val="T13"/>
      <sheetName val="T14"/>
      <sheetName val="T15"/>
      <sheetName val="T16 &amp; Fig 4"/>
      <sheetName val="T17"/>
      <sheetName val="T18 &amp; Fig 5"/>
      <sheetName val="T19 &amp; Fig 6"/>
      <sheetName val="T20"/>
      <sheetName val="T21"/>
      <sheetName val="T22"/>
      <sheetName val="T23"/>
      <sheetName val="T24"/>
      <sheetName val="T25"/>
      <sheetName val="T26-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38-41"/>
      <sheetName val="T42"/>
      <sheetName val="S1"/>
      <sheetName val="S2"/>
      <sheetName val="S3"/>
      <sheetName val="S4"/>
      <sheetName val="S5"/>
      <sheetName val="S6"/>
      <sheetName val="Not in report -----&gt;"/>
      <sheetName val="TA"/>
      <sheetName val="TAA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BEC1-BDE8-4F1F-827C-390E2DAF93B5}">
  <dimension ref="B2:Y36"/>
  <sheetViews>
    <sheetView showGridLines="0" tabSelected="1" topLeftCell="M3" zoomScale="85" zoomScaleNormal="85" workbookViewId="0">
      <selection activeCell="AC13" sqref="AC13"/>
    </sheetView>
  </sheetViews>
  <sheetFormatPr defaultRowHeight="14.45" outlineLevelCol="1"/>
  <cols>
    <col min="2" max="2" width="2.85546875" bestFit="1" customWidth="1"/>
    <col min="3" max="3" width="28.7109375" customWidth="1"/>
    <col min="4" max="9" width="14.7109375" customWidth="1"/>
    <col min="10" max="11" width="14.7109375" customWidth="1" outlineLevel="1"/>
    <col min="12" max="14" width="14.7109375" customWidth="1"/>
    <col min="16" max="20" width="14.7109375" customWidth="1"/>
    <col min="21" max="21" width="2.85546875" bestFit="1" customWidth="1"/>
    <col min="22" max="22" width="28.7109375" customWidth="1"/>
    <col min="23" max="25" width="14.7109375" customWidth="1"/>
  </cols>
  <sheetData>
    <row r="2" spans="2:25" ht="20.45" customHeight="1">
      <c r="B2" s="23" t="s">
        <v>0</v>
      </c>
      <c r="C2" s="25"/>
      <c r="D2" s="28" t="s">
        <v>1</v>
      </c>
      <c r="E2" s="28"/>
      <c r="F2" s="28"/>
      <c r="H2" s="20" t="s">
        <v>2</v>
      </c>
      <c r="I2" s="21"/>
      <c r="J2" s="21"/>
      <c r="K2" s="21"/>
      <c r="L2" s="21"/>
      <c r="M2" s="21"/>
      <c r="N2" s="22"/>
      <c r="P2" s="28" t="s">
        <v>3</v>
      </c>
      <c r="Q2" s="28"/>
      <c r="R2" s="28"/>
      <c r="U2" s="23" t="s">
        <v>0</v>
      </c>
      <c r="V2" s="25"/>
      <c r="W2" s="23" t="s">
        <v>4</v>
      </c>
      <c r="X2" s="24"/>
      <c r="Y2" s="24"/>
    </row>
    <row r="3" spans="2:25" ht="107.45">
      <c r="B3" s="26"/>
      <c r="C3" s="27"/>
      <c r="D3" s="1" t="s">
        <v>5</v>
      </c>
      <c r="E3" s="1" t="s">
        <v>6</v>
      </c>
      <c r="F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P3" s="1" t="s">
        <v>15</v>
      </c>
      <c r="Q3" s="1" t="s">
        <v>16</v>
      </c>
      <c r="R3" s="1" t="s">
        <v>17</v>
      </c>
      <c r="U3" s="26"/>
      <c r="V3" s="27"/>
      <c r="W3" s="1" t="s">
        <v>18</v>
      </c>
      <c r="X3" s="1" t="s">
        <v>19</v>
      </c>
      <c r="Y3" s="1" t="s">
        <v>20</v>
      </c>
    </row>
    <row r="4" spans="2:25" ht="21.6">
      <c r="B4" s="2">
        <v>1</v>
      </c>
      <c r="C4" s="2" t="s">
        <v>21</v>
      </c>
      <c r="D4" s="3">
        <v>-3.1731894229366349</v>
      </c>
      <c r="E4" s="3">
        <v>-32.168040136343535</v>
      </c>
      <c r="F4" s="3">
        <f>SUM(D4:E4)</f>
        <v>-35.341229559280173</v>
      </c>
      <c r="H4" s="3">
        <v>0.38955071529626994</v>
      </c>
      <c r="I4" s="3">
        <v>0.98838722920946009</v>
      </c>
      <c r="J4" s="3">
        <v>0.36323097593417741</v>
      </c>
      <c r="K4" s="3">
        <v>0.70975664970050345</v>
      </c>
      <c r="L4" s="14">
        <v>2.7377975391664449</v>
      </c>
      <c r="M4" s="14">
        <v>3.9065567917061697</v>
      </c>
      <c r="N4" s="14">
        <f>M4+L4</f>
        <v>6.6443543308726145</v>
      </c>
      <c r="P4" s="3">
        <f>F4*H4</f>
        <v>-13.76720125426727</v>
      </c>
      <c r="Q4" s="3">
        <f>F4*I4</f>
        <v>-34.930819960952398</v>
      </c>
      <c r="R4" s="3">
        <f>Q4+P4</f>
        <v>-48.698021215219669</v>
      </c>
      <c r="U4" s="2">
        <v>1</v>
      </c>
      <c r="V4" s="2" t="s">
        <v>21</v>
      </c>
      <c r="W4" s="3">
        <f>IF(F4&gt;0,F4,0)</f>
        <v>0</v>
      </c>
      <c r="X4" s="3"/>
      <c r="Y4" s="3">
        <f>R4/N4/10</f>
        <v>-0.73292330285498297</v>
      </c>
    </row>
    <row r="5" spans="2:25" ht="21.6">
      <c r="B5" s="4">
        <v>2</v>
      </c>
      <c r="C5" s="4" t="s">
        <v>22</v>
      </c>
      <c r="D5" s="5">
        <v>-3.7530256415618033</v>
      </c>
      <c r="E5" s="5">
        <v>-21.739156170630235</v>
      </c>
      <c r="F5" s="5">
        <f t="shared" ref="F5:F17" si="0">SUM(D5:E5)</f>
        <v>-25.492181812192037</v>
      </c>
      <c r="H5" s="5">
        <v>1.0714870260808409</v>
      </c>
      <c r="I5" s="5">
        <v>2.0955945138907892</v>
      </c>
      <c r="J5" s="5">
        <v>0.97650633822557875</v>
      </c>
      <c r="K5" s="5">
        <v>1.5850583807873009</v>
      </c>
      <c r="L5" s="15">
        <v>6.8836923802332981</v>
      </c>
      <c r="M5" s="15">
        <v>8.007640499896409</v>
      </c>
      <c r="N5" s="15">
        <f t="shared" ref="N5:N17" si="1">M5+L5</f>
        <v>14.891332880129706</v>
      </c>
      <c r="P5" s="5">
        <f t="shared" ref="P5:P17" si="2">F5*H5</f>
        <v>-27.314542078257748</v>
      </c>
      <c r="Q5" s="5">
        <f t="shared" ref="Q5:Q17" si="3">F5*I5</f>
        <v>-53.421276352736186</v>
      </c>
      <c r="R5" s="5">
        <f t="shared" ref="R5:R17" si="4">Q5+P5</f>
        <v>-80.73581843099393</v>
      </c>
      <c r="U5" s="4">
        <v>2</v>
      </c>
      <c r="V5" s="4" t="s">
        <v>22</v>
      </c>
      <c r="W5" s="5">
        <f t="shared" ref="W5:W17" si="5">IF(F5&gt;0,F5,0)</f>
        <v>0</v>
      </c>
      <c r="X5" s="5"/>
      <c r="Y5" s="5">
        <f t="shared" ref="Y5:Y10" si="6">R5/N5/10</f>
        <v>-0.54216650101700437</v>
      </c>
    </row>
    <row r="6" spans="2:25" ht="21.6">
      <c r="B6" s="2">
        <v>3</v>
      </c>
      <c r="C6" s="2" t="s">
        <v>23</v>
      </c>
      <c r="D6" s="3">
        <v>-5.8329794887660098</v>
      </c>
      <c r="E6" s="3">
        <v>-8.6981605947218643</v>
      </c>
      <c r="F6" s="3">
        <f t="shared" si="0"/>
        <v>-14.531140083487873</v>
      </c>
      <c r="H6" s="3">
        <v>0.89598177136398616</v>
      </c>
      <c r="I6" s="3">
        <v>1.429095901993074</v>
      </c>
      <c r="J6" s="3">
        <v>0.82344868737753107</v>
      </c>
      <c r="K6" s="3">
        <v>1.1273584965377172</v>
      </c>
      <c r="L6" s="14">
        <v>6.2353103521925579</v>
      </c>
      <c r="M6" s="14">
        <v>5.8517076627885976</v>
      </c>
      <c r="N6" s="14">
        <f t="shared" si="1"/>
        <v>12.087018014981155</v>
      </c>
      <c r="P6" s="3">
        <f t="shared" si="2"/>
        <v>-13.019636631941687</v>
      </c>
      <c r="Q6" s="3">
        <f t="shared" si="3"/>
        <v>-20.766392744599816</v>
      </c>
      <c r="R6" s="3">
        <f t="shared" si="4"/>
        <v>-33.786029376541507</v>
      </c>
      <c r="U6" s="2">
        <v>3</v>
      </c>
      <c r="V6" s="2" t="s">
        <v>23</v>
      </c>
      <c r="W6" s="3">
        <f t="shared" si="5"/>
        <v>0</v>
      </c>
      <c r="X6" s="3"/>
      <c r="Y6" s="3">
        <f t="shared" si="6"/>
        <v>-0.27952328138061588</v>
      </c>
    </row>
    <row r="7" spans="2:25" ht="21.6">
      <c r="B7" s="4">
        <v>4</v>
      </c>
      <c r="C7" s="4" t="s">
        <v>24</v>
      </c>
      <c r="D7" s="5">
        <v>-2.8692620374590527</v>
      </c>
      <c r="E7" s="5">
        <v>-3.8293219817920798</v>
      </c>
      <c r="F7" s="5">
        <f t="shared" si="0"/>
        <v>-6.6985840192511326</v>
      </c>
      <c r="H7" s="5">
        <v>1.2671661930068545</v>
      </c>
      <c r="I7" s="5">
        <v>2.4421239629267455</v>
      </c>
      <c r="J7" s="5">
        <v>1.1451370621405399</v>
      </c>
      <c r="K7" s="5">
        <v>1.8195959620328228</v>
      </c>
      <c r="L7" s="15">
        <v>9.2718245848981944</v>
      </c>
      <c r="M7" s="15">
        <v>9.5371104063267449</v>
      </c>
      <c r="N7" s="15">
        <f t="shared" si="1"/>
        <v>18.808934991224938</v>
      </c>
      <c r="P7" s="5">
        <f t="shared" si="2"/>
        <v>-8.4882192102110121</v>
      </c>
      <c r="Q7" s="5">
        <f t="shared" si="3"/>
        <v>-16.358772551091342</v>
      </c>
      <c r="R7" s="5">
        <f t="shared" si="4"/>
        <v>-24.846991761302355</v>
      </c>
      <c r="U7" s="4">
        <v>4</v>
      </c>
      <c r="V7" s="4" t="s">
        <v>24</v>
      </c>
      <c r="W7" s="5">
        <f t="shared" si="5"/>
        <v>0</v>
      </c>
      <c r="X7" s="5"/>
      <c r="Y7" s="5">
        <f t="shared" si="6"/>
        <v>-0.1321020662408286</v>
      </c>
    </row>
    <row r="8" spans="2:25" ht="21.6">
      <c r="B8" s="2">
        <v>5</v>
      </c>
      <c r="C8" s="2" t="s">
        <v>25</v>
      </c>
      <c r="D8" s="3">
        <v>-4.730148256665978</v>
      </c>
      <c r="E8" s="3">
        <v>-1.0642214310273501</v>
      </c>
      <c r="F8" s="3">
        <f t="shared" si="0"/>
        <v>-5.7943696876933277</v>
      </c>
      <c r="H8" s="3">
        <v>1.4098268821753039</v>
      </c>
      <c r="I8" s="3">
        <v>2.1523475002417962</v>
      </c>
      <c r="J8" s="3">
        <v>1.280086600152754</v>
      </c>
      <c r="K8" s="3">
        <v>1.6564236360637865</v>
      </c>
      <c r="L8" s="14">
        <v>9.8681513440956721</v>
      </c>
      <c r="M8" s="14">
        <v>8.6585637431380054</v>
      </c>
      <c r="N8" s="14">
        <f t="shared" si="1"/>
        <v>18.526715087233676</v>
      </c>
      <c r="P8" s="3">
        <f t="shared" si="2"/>
        <v>-8.1690581509717735</v>
      </c>
      <c r="Q8" s="3">
        <f t="shared" si="3"/>
        <v>-12.471497112783572</v>
      </c>
      <c r="R8" s="3">
        <f t="shared" si="4"/>
        <v>-20.640555263755346</v>
      </c>
      <c r="U8" s="2">
        <v>5</v>
      </c>
      <c r="V8" s="2" t="s">
        <v>25</v>
      </c>
      <c r="W8" s="3">
        <f t="shared" si="5"/>
        <v>0</v>
      </c>
      <c r="X8" s="3"/>
      <c r="Y8" s="3">
        <f t="shared" si="6"/>
        <v>-0.11140968685797012</v>
      </c>
    </row>
    <row r="9" spans="2:25" ht="21.6">
      <c r="B9" s="4">
        <v>6</v>
      </c>
      <c r="C9" s="4" t="s">
        <v>26</v>
      </c>
      <c r="D9" s="5">
        <v>-2.7809178975496036</v>
      </c>
      <c r="E9" s="5">
        <v>-0.35835793507335673</v>
      </c>
      <c r="F9" s="5">
        <f t="shared" si="0"/>
        <v>-3.1392758326229604</v>
      </c>
      <c r="H9" s="5">
        <v>0.88502087407324925</v>
      </c>
      <c r="I9" s="5">
        <v>1.5312424866490506</v>
      </c>
      <c r="J9" s="5">
        <v>0.82328448252032171</v>
      </c>
      <c r="K9" s="5">
        <v>1.1766729244626108</v>
      </c>
      <c r="L9" s="15">
        <v>6.255786238429935</v>
      </c>
      <c r="M9" s="15">
        <v>6.1505912819412583</v>
      </c>
      <c r="N9" s="15">
        <f t="shared" si="1"/>
        <v>12.406377520371194</v>
      </c>
      <c r="P9" s="5">
        <f t="shared" si="2"/>
        <v>-2.7783246413449998</v>
      </c>
      <c r="Q9" s="5">
        <f t="shared" si="3"/>
        <v>-4.8069925322228508</v>
      </c>
      <c r="R9" s="5">
        <f t="shared" si="4"/>
        <v>-7.5853171735678506</v>
      </c>
      <c r="U9" s="4">
        <v>6</v>
      </c>
      <c r="V9" s="4" t="s">
        <v>26</v>
      </c>
      <c r="W9" s="5">
        <f t="shared" si="5"/>
        <v>0</v>
      </c>
      <c r="X9" s="5"/>
      <c r="Y9" s="5">
        <f t="shared" si="6"/>
        <v>-6.1140467159836197E-2</v>
      </c>
    </row>
    <row r="10" spans="2:25" ht="21.6">
      <c r="B10" s="2">
        <v>7</v>
      </c>
      <c r="C10" s="2" t="s">
        <v>27</v>
      </c>
      <c r="D10" s="3">
        <v>-1.9855497167248031</v>
      </c>
      <c r="E10" s="6">
        <v>1.1420057291338903</v>
      </c>
      <c r="F10" s="6">
        <f t="shared" si="0"/>
        <v>-0.84354398759091276</v>
      </c>
      <c r="H10" s="6">
        <v>1.544710032145084</v>
      </c>
      <c r="I10" s="6">
        <v>2.8279932585042458</v>
      </c>
      <c r="J10" s="6">
        <v>1.3670912303368747</v>
      </c>
      <c r="K10" s="6">
        <v>2.078116904847783</v>
      </c>
      <c r="L10" s="16">
        <v>9.7205732946217474</v>
      </c>
      <c r="M10" s="16">
        <v>11.335621135891493</v>
      </c>
      <c r="N10" s="16">
        <f t="shared" si="1"/>
        <v>21.056194430513241</v>
      </c>
      <c r="P10" s="6">
        <f t="shared" si="2"/>
        <v>-1.3030308601873513</v>
      </c>
      <c r="Q10" s="6">
        <f t="shared" si="3"/>
        <v>-2.3855367101588905</v>
      </c>
      <c r="R10" s="6">
        <f t="shared" si="4"/>
        <v>-3.6885675703462417</v>
      </c>
      <c r="U10" s="2">
        <v>7</v>
      </c>
      <c r="V10" s="2" t="s">
        <v>27</v>
      </c>
      <c r="W10" s="6">
        <f t="shared" si="5"/>
        <v>0</v>
      </c>
      <c r="X10" s="6"/>
      <c r="Y10" s="6">
        <f t="shared" si="6"/>
        <v>-1.751773133800956E-2</v>
      </c>
    </row>
    <row r="11" spans="2:25" ht="21.6">
      <c r="B11" s="4">
        <v>8</v>
      </c>
      <c r="C11" s="4" t="s">
        <v>28</v>
      </c>
      <c r="D11" s="5">
        <v>-0.98701341286060995</v>
      </c>
      <c r="E11" s="7">
        <v>4.1061177739408992</v>
      </c>
      <c r="F11" s="7">
        <f t="shared" si="0"/>
        <v>3.1191043610802893</v>
      </c>
      <c r="H11" s="7">
        <v>1.3212623319280059</v>
      </c>
      <c r="I11" s="7">
        <v>2.5851960762711341</v>
      </c>
      <c r="J11" s="7">
        <v>1.1721197221134423</v>
      </c>
      <c r="K11" s="7">
        <v>1.9146569776863671</v>
      </c>
      <c r="L11" s="17">
        <v>9.7572203897269798</v>
      </c>
      <c r="M11" s="17">
        <v>10.458402405503831</v>
      </c>
      <c r="N11" s="17">
        <f t="shared" si="1"/>
        <v>20.215622795230811</v>
      </c>
      <c r="P11" s="7">
        <f t="shared" si="2"/>
        <v>4.1211551016477559</v>
      </c>
      <c r="Q11" s="7">
        <f t="shared" si="3"/>
        <v>8.0634963557449471</v>
      </c>
      <c r="R11" s="7">
        <f t="shared" si="4"/>
        <v>12.184651457392704</v>
      </c>
      <c r="U11" s="4">
        <v>8</v>
      </c>
      <c r="V11" s="4" t="s">
        <v>28</v>
      </c>
      <c r="W11" s="7">
        <f t="shared" si="5"/>
        <v>3.1191043610802893</v>
      </c>
      <c r="X11" s="7">
        <f>Q11/K11/10</f>
        <v>0.42114574306091701</v>
      </c>
      <c r="Y11" s="7"/>
    </row>
    <row r="12" spans="2:25" ht="21.6">
      <c r="B12" s="2">
        <v>9</v>
      </c>
      <c r="C12" s="2" t="s">
        <v>29</v>
      </c>
      <c r="D12" s="6">
        <v>1.9881290671168641</v>
      </c>
      <c r="E12" s="6">
        <v>-1.3510828448046857</v>
      </c>
      <c r="F12" s="6">
        <f t="shared" si="0"/>
        <v>0.63704622231217845</v>
      </c>
      <c r="H12" s="6">
        <v>1.7909433629419946</v>
      </c>
      <c r="I12" s="6">
        <v>4.158226767601775</v>
      </c>
      <c r="J12" s="6">
        <v>1.6585802279383448</v>
      </c>
      <c r="K12" s="6">
        <v>2.8889870624273364</v>
      </c>
      <c r="L12" s="16">
        <v>11.437763814973493</v>
      </c>
      <c r="M12" s="16">
        <v>15.853236945623211</v>
      </c>
      <c r="N12" s="16">
        <f t="shared" si="1"/>
        <v>27.291000760596702</v>
      </c>
      <c r="P12" s="6">
        <f t="shared" si="2"/>
        <v>1.1409137037372663</v>
      </c>
      <c r="Q12" s="6">
        <f t="shared" si="3"/>
        <v>2.6489826538180914</v>
      </c>
      <c r="R12" s="6">
        <f t="shared" si="4"/>
        <v>3.7898963575553575</v>
      </c>
      <c r="U12" s="2">
        <v>9</v>
      </c>
      <c r="V12" s="2" t="s">
        <v>29</v>
      </c>
      <c r="W12" s="6">
        <f t="shared" si="5"/>
        <v>0.63704622231217845</v>
      </c>
      <c r="X12" s="6">
        <f t="shared" ref="X12:X17" si="7">Q12/K12/10</f>
        <v>9.1692437403731647E-2</v>
      </c>
      <c r="Y12" s="6"/>
    </row>
    <row r="13" spans="2:25" ht="21.6">
      <c r="B13" s="4">
        <v>10</v>
      </c>
      <c r="C13" s="4" t="s">
        <v>30</v>
      </c>
      <c r="D13" s="5">
        <v>-2.2953738000075279</v>
      </c>
      <c r="E13" s="5">
        <v>10.254535937335731</v>
      </c>
      <c r="F13" s="5">
        <f t="shared" si="0"/>
        <v>7.9591621373282031</v>
      </c>
      <c r="H13" s="5">
        <v>0.6879377908881863</v>
      </c>
      <c r="I13" s="5">
        <v>1.0031887574078238</v>
      </c>
      <c r="J13" s="5">
        <v>0.66041211553826307</v>
      </c>
      <c r="K13" s="5">
        <v>0.81809985638474647</v>
      </c>
      <c r="L13" s="15">
        <v>5.0380515531658343</v>
      </c>
      <c r="M13" s="15">
        <v>4.6037163185122303</v>
      </c>
      <c r="N13" s="15">
        <f t="shared" si="1"/>
        <v>9.6417678716780646</v>
      </c>
      <c r="P13" s="5">
        <f t="shared" si="2"/>
        <v>5.4754084180744593</v>
      </c>
      <c r="Q13" s="5">
        <f t="shared" si="3"/>
        <v>7.9845419745536788</v>
      </c>
      <c r="R13" s="5">
        <f t="shared" si="4"/>
        <v>13.459950392628137</v>
      </c>
      <c r="U13" s="4">
        <v>10</v>
      </c>
      <c r="V13" s="4" t="s">
        <v>30</v>
      </c>
      <c r="W13" s="5">
        <f t="shared" si="5"/>
        <v>7.9591621373282031</v>
      </c>
      <c r="X13" s="5">
        <f t="shared" si="7"/>
        <v>0.97598623349453395</v>
      </c>
      <c r="Y13" s="5"/>
    </row>
    <row r="14" spans="2:25" ht="21.6">
      <c r="B14" s="2">
        <v>11</v>
      </c>
      <c r="C14" s="2" t="s">
        <v>31</v>
      </c>
      <c r="D14" s="6">
        <v>4.6974502372672804</v>
      </c>
      <c r="E14" s="6">
        <v>0.92775796879528427</v>
      </c>
      <c r="F14" s="6">
        <f t="shared" si="0"/>
        <v>5.625208206062565</v>
      </c>
      <c r="H14" s="6">
        <v>0.96991182017449495</v>
      </c>
      <c r="I14" s="6">
        <v>2.6684164415301552</v>
      </c>
      <c r="J14" s="6">
        <v>0.89501768198225518</v>
      </c>
      <c r="K14" s="6">
        <v>1.8497229335463297</v>
      </c>
      <c r="L14" s="16">
        <v>6.787407453489406</v>
      </c>
      <c r="M14" s="16">
        <v>10.24893836915723</v>
      </c>
      <c r="N14" s="16">
        <f t="shared" si="1"/>
        <v>17.036345822646638</v>
      </c>
      <c r="P14" s="6">
        <f t="shared" si="2"/>
        <v>5.4559559300026477</v>
      </c>
      <c r="Q14" s="6">
        <f t="shared" si="3"/>
        <v>15.010398064087697</v>
      </c>
      <c r="R14" s="6">
        <f t="shared" si="4"/>
        <v>20.466353994090344</v>
      </c>
      <c r="U14" s="2">
        <v>11</v>
      </c>
      <c r="V14" s="2" t="s">
        <v>31</v>
      </c>
      <c r="W14" s="6">
        <f t="shared" si="5"/>
        <v>5.625208206062565</v>
      </c>
      <c r="X14" s="6">
        <f t="shared" si="7"/>
        <v>0.81149440231621239</v>
      </c>
      <c r="Y14" s="6"/>
    </row>
    <row r="15" spans="2:25" ht="21.6">
      <c r="B15" s="4">
        <v>12</v>
      </c>
      <c r="C15" s="4" t="s">
        <v>32</v>
      </c>
      <c r="D15" s="7">
        <v>5.2190833066496261</v>
      </c>
      <c r="E15" s="7">
        <v>1.7748519128550895</v>
      </c>
      <c r="F15" s="7">
        <f t="shared" si="0"/>
        <v>6.9939352195047153</v>
      </c>
      <c r="H15" s="7">
        <v>2.0486014248308919</v>
      </c>
      <c r="I15" s="7">
        <v>1.7964205058709082</v>
      </c>
      <c r="J15" s="7">
        <v>1.9701477150239661</v>
      </c>
      <c r="K15" s="7">
        <v>1.6662122928421157</v>
      </c>
      <c r="L15" s="17">
        <v>14.93237542744545</v>
      </c>
      <c r="M15" s="17">
        <v>9.6330772982263166</v>
      </c>
      <c r="N15" s="17">
        <f t="shared" si="1"/>
        <v>24.565452725671769</v>
      </c>
      <c r="P15" s="7">
        <f t="shared" si="2"/>
        <v>14.327785655852317</v>
      </c>
      <c r="Q15" s="7">
        <f t="shared" si="3"/>
        <v>12.564048645051022</v>
      </c>
      <c r="R15" s="7">
        <f t="shared" si="4"/>
        <v>26.891834300903341</v>
      </c>
      <c r="U15" s="4">
        <v>12</v>
      </c>
      <c r="V15" s="4" t="s">
        <v>32</v>
      </c>
      <c r="W15" s="7">
        <f t="shared" si="5"/>
        <v>6.9939352195047153</v>
      </c>
      <c r="X15" s="7">
        <f t="shared" si="7"/>
        <v>0.75404849064101498</v>
      </c>
      <c r="Y15" s="7"/>
    </row>
    <row r="16" spans="2:25" ht="21.6">
      <c r="B16" s="2">
        <v>13</v>
      </c>
      <c r="C16" s="2" t="s">
        <v>33</v>
      </c>
      <c r="D16" s="6">
        <v>3.3274896533373433</v>
      </c>
      <c r="E16" s="6">
        <v>5.0545983966908041</v>
      </c>
      <c r="F16" s="6">
        <f t="shared" si="0"/>
        <v>8.3820880500281483</v>
      </c>
      <c r="H16" s="6">
        <v>1.7884860570076533</v>
      </c>
      <c r="I16" s="6">
        <v>3.3449325311101363</v>
      </c>
      <c r="J16" s="6">
        <v>1.7026241334201262</v>
      </c>
      <c r="K16" s="6">
        <v>2.4624161241912286</v>
      </c>
      <c r="L16" s="16">
        <v>12.251628882551202</v>
      </c>
      <c r="M16" s="16">
        <v>14.094594631134918</v>
      </c>
      <c r="N16" s="16">
        <f t="shared" si="1"/>
        <v>26.34622351368612</v>
      </c>
      <c r="P16" s="6">
        <f t="shared" si="2"/>
        <v>14.991247606085812</v>
      </c>
      <c r="Q16" s="6">
        <f t="shared" si="3"/>
        <v>28.037518997168682</v>
      </c>
      <c r="R16" s="6">
        <f t="shared" si="4"/>
        <v>43.028766603254496</v>
      </c>
      <c r="U16" s="2">
        <v>13</v>
      </c>
      <c r="V16" s="2" t="s">
        <v>33</v>
      </c>
      <c r="W16" s="6">
        <f t="shared" si="5"/>
        <v>8.3820880500281483</v>
      </c>
      <c r="X16" s="6">
        <f t="shared" si="7"/>
        <v>1.1386182344130604</v>
      </c>
      <c r="Y16" s="6"/>
    </row>
    <row r="17" spans="2:25" ht="21.6">
      <c r="B17" s="8">
        <v>14</v>
      </c>
      <c r="C17" s="8" t="s">
        <v>34</v>
      </c>
      <c r="D17" s="9">
        <v>3.60003001075121</v>
      </c>
      <c r="E17" s="10">
        <v>11.966623336164043</v>
      </c>
      <c r="F17" s="10">
        <f t="shared" si="0"/>
        <v>15.566653346915253</v>
      </c>
      <c r="H17" s="10">
        <v>0.59725819679805492</v>
      </c>
      <c r="I17" s="10">
        <v>1.8554282301314351</v>
      </c>
      <c r="J17" s="10">
        <v>0.54830178848397082</v>
      </c>
      <c r="K17" s="10">
        <v>1.2796784397849614</v>
      </c>
      <c r="L17" s="17">
        <v>4.1787212068675883</v>
      </c>
      <c r="M17" s="17">
        <v>7.308359260034714</v>
      </c>
      <c r="N17" s="17">
        <f t="shared" si="1"/>
        <v>11.487080466902302</v>
      </c>
      <c r="P17" s="10">
        <f t="shared" si="2"/>
        <v>9.29731130815901</v>
      </c>
      <c r="Q17" s="10">
        <f t="shared" si="3"/>
        <v>28.882808068536548</v>
      </c>
      <c r="R17" s="10">
        <f t="shared" si="4"/>
        <v>38.180119376695558</v>
      </c>
      <c r="U17" s="8">
        <v>14</v>
      </c>
      <c r="V17" s="8" t="s">
        <v>34</v>
      </c>
      <c r="W17" s="10">
        <f t="shared" si="5"/>
        <v>15.566653346915253</v>
      </c>
      <c r="X17" s="10">
        <f t="shared" si="7"/>
        <v>2.2570363905943469</v>
      </c>
      <c r="Y17" s="10"/>
    </row>
    <row r="18" spans="2:25" ht="64.5">
      <c r="C18" s="1" t="s">
        <v>35</v>
      </c>
      <c r="D18" s="11">
        <v>4832.9300007621059</v>
      </c>
      <c r="P18" s="18" t="s">
        <v>36</v>
      </c>
      <c r="Q18" s="19"/>
      <c r="R18" s="11">
        <f>-SUMIF(P4:Q17,"&lt;0",P4:Q17)</f>
        <v>219.98130079172691</v>
      </c>
      <c r="V18" s="1" t="s">
        <v>35</v>
      </c>
      <c r="W18" s="13" t="s">
        <v>37</v>
      </c>
      <c r="X18" s="12">
        <f>R18/D18</f>
        <v>4.5517170899855366E-2</v>
      </c>
    </row>
    <row r="19" spans="2:25" ht="14.45" customHeight="1"/>
    <row r="20" spans="2:25" ht="21.75" customHeight="1">
      <c r="B20" s="23" t="s">
        <v>0</v>
      </c>
      <c r="C20" s="25"/>
      <c r="D20" s="28" t="s">
        <v>38</v>
      </c>
      <c r="E20" s="28"/>
      <c r="F20" s="28"/>
      <c r="H20" s="20" t="s">
        <v>2</v>
      </c>
      <c r="I20" s="21"/>
      <c r="J20" s="21"/>
      <c r="K20" s="21"/>
      <c r="L20" s="21"/>
      <c r="M20" s="21"/>
      <c r="N20" s="22"/>
      <c r="P20" s="28" t="s">
        <v>3</v>
      </c>
      <c r="Q20" s="28"/>
      <c r="R20" s="28"/>
      <c r="U20" s="23" t="s">
        <v>0</v>
      </c>
      <c r="V20" s="25"/>
      <c r="W20" s="23" t="s">
        <v>39</v>
      </c>
      <c r="X20" s="24"/>
      <c r="Y20" s="24"/>
    </row>
    <row r="21" spans="2:25" ht="107.45">
      <c r="B21" s="26"/>
      <c r="C21" s="27"/>
      <c r="D21" s="1" t="s">
        <v>5</v>
      </c>
      <c r="E21" s="1" t="s">
        <v>6</v>
      </c>
      <c r="F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L21" s="1" t="s">
        <v>12</v>
      </c>
      <c r="M21" s="1" t="s">
        <v>13</v>
      </c>
      <c r="N21" s="1" t="s">
        <v>14</v>
      </c>
      <c r="P21" s="1" t="s">
        <v>15</v>
      </c>
      <c r="Q21" s="1" t="s">
        <v>16</v>
      </c>
      <c r="R21" s="1"/>
      <c r="U21" s="26"/>
      <c r="V21" s="27"/>
      <c r="W21" s="1" t="s">
        <v>18</v>
      </c>
      <c r="X21" s="1" t="s">
        <v>19</v>
      </c>
      <c r="Y21" s="1" t="s">
        <v>20</v>
      </c>
    </row>
    <row r="22" spans="2:25" ht="21.6">
      <c r="B22" s="2">
        <v>1</v>
      </c>
      <c r="C22" s="2" t="s">
        <v>21</v>
      </c>
      <c r="D22" s="3">
        <v>-0.52375439970063742</v>
      </c>
      <c r="E22" s="3">
        <v>-50.676578850320318</v>
      </c>
      <c r="F22" s="3">
        <f>SUM(D22:E22)</f>
        <v>-51.200333250020954</v>
      </c>
      <c r="H22" s="3">
        <v>0.44286407309125403</v>
      </c>
      <c r="I22" s="3">
        <v>0.94123937595850804</v>
      </c>
      <c r="J22" s="3">
        <v>0.41294225156993664</v>
      </c>
      <c r="K22" s="3">
        <v>0.69373017908874901</v>
      </c>
      <c r="L22" s="14">
        <v>3.1124886231368536</v>
      </c>
      <c r="M22" s="14">
        <v>3.8183458286361547</v>
      </c>
      <c r="N22" s="14">
        <f t="shared" ref="N22:N35" si="8">M22+L22</f>
        <v>6.9308344517730083</v>
      </c>
      <c r="P22" s="3">
        <f>F22*H22</f>
        <v>-22.674788126733844</v>
      </c>
      <c r="Q22" s="3">
        <f>F22*I22</f>
        <v>-48.191769717117374</v>
      </c>
      <c r="R22" s="3">
        <f>Q22+P22</f>
        <v>-70.866557843851211</v>
      </c>
      <c r="U22" s="2">
        <v>1</v>
      </c>
      <c r="V22" s="2" t="s">
        <v>21</v>
      </c>
      <c r="W22" s="3">
        <f>IF(F22&gt;0,F22,0)</f>
        <v>0</v>
      </c>
      <c r="X22" s="3"/>
      <c r="Y22" s="3">
        <f>R22/N22/10</f>
        <v>-1.0224823336491975</v>
      </c>
    </row>
    <row r="23" spans="2:25" ht="21.6">
      <c r="B23" s="4">
        <v>2</v>
      </c>
      <c r="C23" s="4" t="s">
        <v>22</v>
      </c>
      <c r="D23" s="5">
        <v>-1.9383041663863807</v>
      </c>
      <c r="E23" s="5">
        <v>-37.352682458447561</v>
      </c>
      <c r="F23" s="5">
        <f t="shared" ref="F23:F35" si="9">SUM(D23:E23)</f>
        <v>-39.290986624833941</v>
      </c>
      <c r="H23" s="5">
        <v>1.2481793482026162</v>
      </c>
      <c r="I23" s="5">
        <v>1.8850983784283517</v>
      </c>
      <c r="J23" s="5">
        <v>1.1375359804591483</v>
      </c>
      <c r="K23" s="5">
        <v>1.5010913359138554</v>
      </c>
      <c r="L23" s="15">
        <v>8.0188396679090204</v>
      </c>
      <c r="M23" s="15">
        <v>7.5834429325795192</v>
      </c>
      <c r="N23" s="15">
        <f t="shared" si="8"/>
        <v>15.60228260048854</v>
      </c>
      <c r="P23" s="5">
        <f t="shared" ref="P23:P35" si="10">F23*H23</f>
        <v>-49.042198075622942</v>
      </c>
      <c r="Q23" s="5">
        <f t="shared" ref="Q23:Q35" si="11">F23*I23</f>
        <v>-74.067375173324521</v>
      </c>
      <c r="R23" s="5">
        <f t="shared" ref="R23:R35" si="12">Q23+P23</f>
        <v>-123.10957324894747</v>
      </c>
      <c r="U23" s="4">
        <v>2</v>
      </c>
      <c r="V23" s="4" t="s">
        <v>22</v>
      </c>
      <c r="W23" s="5">
        <f t="shared" ref="W23:W35" si="13">IF(F23&gt;0,F23,0)</f>
        <v>0</v>
      </c>
      <c r="X23" s="5"/>
      <c r="Y23" s="5">
        <f t="shared" ref="Y23:Y27" si="14">R23/N23/10</f>
        <v>-0.78904847708047954</v>
      </c>
    </row>
    <row r="24" spans="2:25" ht="21.6">
      <c r="B24" s="2">
        <v>3</v>
      </c>
      <c r="C24" s="2" t="s">
        <v>23</v>
      </c>
      <c r="D24" s="3">
        <v>-2.4976680089080103</v>
      </c>
      <c r="E24" s="3">
        <v>-10.078275299068318</v>
      </c>
      <c r="F24" s="3">
        <f t="shared" si="9"/>
        <v>-12.575943307976328</v>
      </c>
      <c r="H24" s="3">
        <v>1.0644197544594123</v>
      </c>
      <c r="I24" s="3">
        <v>1.3134769773310682</v>
      </c>
      <c r="J24" s="3">
        <v>0.97825098416231859</v>
      </c>
      <c r="K24" s="3">
        <v>1.0834576792308028</v>
      </c>
      <c r="L24" s="14">
        <v>7.4075028378705765</v>
      </c>
      <c r="M24" s="14">
        <v>5.6238344974853556</v>
      </c>
      <c r="N24" s="14">
        <f t="shared" si="8"/>
        <v>13.031337335355932</v>
      </c>
      <c r="P24" s="3">
        <f t="shared" si="10"/>
        <v>-13.386082487971652</v>
      </c>
      <c r="Q24" s="3">
        <f t="shared" si="11"/>
        <v>-16.518212003247623</v>
      </c>
      <c r="R24" s="3">
        <f t="shared" si="12"/>
        <v>-29.904294491219275</v>
      </c>
      <c r="U24" s="2">
        <v>3</v>
      </c>
      <c r="V24" s="2" t="s">
        <v>23</v>
      </c>
      <c r="W24" s="3">
        <f t="shared" si="13"/>
        <v>0</v>
      </c>
      <c r="X24" s="3"/>
      <c r="Y24" s="3">
        <f t="shared" si="14"/>
        <v>-0.22947985860272785</v>
      </c>
    </row>
    <row r="25" spans="2:25" ht="21.6">
      <c r="B25" s="4">
        <v>4</v>
      </c>
      <c r="C25" s="4" t="s">
        <v>24</v>
      </c>
      <c r="D25" s="5">
        <v>-0.13522370579945545</v>
      </c>
      <c r="E25" s="5">
        <v>-6.9727544388849614</v>
      </c>
      <c r="F25" s="5">
        <f t="shared" si="9"/>
        <v>-7.1079781446844166</v>
      </c>
      <c r="H25" s="5">
        <v>1.4841062542835215</v>
      </c>
      <c r="I25" s="5">
        <v>2.3790117713059682</v>
      </c>
      <c r="J25" s="5">
        <v>1.3411856197819505</v>
      </c>
      <c r="K25" s="5">
        <v>1.8194516330531212</v>
      </c>
      <c r="L25" s="15">
        <v>10.859169800304713</v>
      </c>
      <c r="M25" s="15">
        <v>9.5363539299204625</v>
      </c>
      <c r="N25" s="15">
        <f t="shared" si="8"/>
        <v>20.395523730225175</v>
      </c>
      <c r="P25" s="5">
        <f t="shared" si="10"/>
        <v>-10.548994819836723</v>
      </c>
      <c r="Q25" s="5">
        <f t="shared" si="11"/>
        <v>-16.909963676389783</v>
      </c>
      <c r="R25" s="5">
        <f t="shared" si="12"/>
        <v>-27.458958496226508</v>
      </c>
      <c r="U25" s="4">
        <v>4</v>
      </c>
      <c r="V25" s="4" t="s">
        <v>24</v>
      </c>
      <c r="W25" s="5">
        <f t="shared" si="13"/>
        <v>0</v>
      </c>
      <c r="X25" s="5"/>
      <c r="Y25" s="5">
        <f t="shared" si="14"/>
        <v>-0.13463227941302466</v>
      </c>
    </row>
    <row r="26" spans="2:25" ht="21.6">
      <c r="B26" s="2">
        <v>5</v>
      </c>
      <c r="C26" s="2" t="s">
        <v>25</v>
      </c>
      <c r="D26" s="3">
        <v>-1.8171338773754087</v>
      </c>
      <c r="E26" s="3">
        <v>-2.1521803988452337</v>
      </c>
      <c r="F26" s="3">
        <f t="shared" si="9"/>
        <v>-3.9693142762206426</v>
      </c>
      <c r="H26" s="3">
        <v>1.5191511977055119</v>
      </c>
      <c r="I26" s="3">
        <v>2.1181828805567524</v>
      </c>
      <c r="J26" s="3">
        <v>1.3793502708561827</v>
      </c>
      <c r="K26" s="3">
        <v>1.6916528213847801</v>
      </c>
      <c r="L26" s="14">
        <v>10.633372170057774</v>
      </c>
      <c r="M26" s="14">
        <v>8.8427159974764589</v>
      </c>
      <c r="N26" s="14">
        <f t="shared" si="8"/>
        <v>19.476088167534233</v>
      </c>
      <c r="P26" s="3">
        <f t="shared" si="10"/>
        <v>-6.0299885367901762</v>
      </c>
      <c r="Q26" s="3">
        <f t="shared" si="11"/>
        <v>-8.4077335474400812</v>
      </c>
      <c r="R26" s="3">
        <f t="shared" si="12"/>
        <v>-14.437722084230257</v>
      </c>
      <c r="U26" s="2">
        <v>5</v>
      </c>
      <c r="V26" s="2" t="s">
        <v>25</v>
      </c>
      <c r="W26" s="3">
        <f t="shared" si="13"/>
        <v>0</v>
      </c>
      <c r="X26" s="3"/>
      <c r="Y26" s="3">
        <f t="shared" si="14"/>
        <v>-7.4130502799311077E-2</v>
      </c>
    </row>
    <row r="27" spans="2:25" ht="21.6">
      <c r="B27" s="4">
        <v>6</v>
      </c>
      <c r="C27" s="4" t="s">
        <v>26</v>
      </c>
      <c r="D27" s="5">
        <v>0.82203353744511232</v>
      </c>
      <c r="E27" s="5">
        <v>-2.9713842970416988</v>
      </c>
      <c r="F27" s="5">
        <f t="shared" si="9"/>
        <v>-2.1493507595965866</v>
      </c>
      <c r="H27" s="5">
        <v>1.0101704397855049</v>
      </c>
      <c r="I27" s="5">
        <v>1.4266878202871949</v>
      </c>
      <c r="J27" s="5">
        <v>0.93970399132902549</v>
      </c>
      <c r="K27" s="5">
        <v>1.1256286750410438</v>
      </c>
      <c r="L27" s="15">
        <v>7.1404082330784062</v>
      </c>
      <c r="M27" s="15">
        <v>5.8837777019237629</v>
      </c>
      <c r="N27" s="15">
        <f t="shared" si="8"/>
        <v>13.024185935002169</v>
      </c>
      <c r="P27" s="5">
        <f t="shared" si="10"/>
        <v>-2.1712106020749928</v>
      </c>
      <c r="Q27" s="5">
        <f t="shared" si="11"/>
        <v>-3.0664525502414808</v>
      </c>
      <c r="R27" s="5">
        <f t="shared" si="12"/>
        <v>-5.2376631523164736</v>
      </c>
      <c r="U27" s="4">
        <v>6</v>
      </c>
      <c r="V27" s="4" t="s">
        <v>26</v>
      </c>
      <c r="W27" s="5">
        <f t="shared" si="13"/>
        <v>0</v>
      </c>
      <c r="X27" s="5"/>
      <c r="Y27" s="5">
        <f t="shared" si="14"/>
        <v>-4.0214898485443046E-2</v>
      </c>
    </row>
    <row r="28" spans="2:25" ht="21.6">
      <c r="B28" s="2">
        <v>7</v>
      </c>
      <c r="C28" s="2" t="s">
        <v>27</v>
      </c>
      <c r="D28" s="3">
        <v>-1.3453547978383111</v>
      </c>
      <c r="E28" s="6">
        <v>2.7455971828527157</v>
      </c>
      <c r="F28" s="6">
        <f t="shared" si="9"/>
        <v>1.4002423850144046</v>
      </c>
      <c r="H28" s="6">
        <v>1.7698468167907879</v>
      </c>
      <c r="I28" s="6">
        <v>2.7791101377598659</v>
      </c>
      <c r="J28" s="6">
        <v>1.5663406153415005</v>
      </c>
      <c r="K28" s="6">
        <v>2.0995633211131159</v>
      </c>
      <c r="L28" s="16">
        <v>11.13731726010568</v>
      </c>
      <c r="M28" s="16">
        <v>11.452606108651841</v>
      </c>
      <c r="N28" s="16">
        <f t="shared" si="8"/>
        <v>22.589923368757521</v>
      </c>
      <c r="P28" s="6">
        <f t="shared" si="10"/>
        <v>2.478214527853285</v>
      </c>
      <c r="Q28" s="6">
        <f t="shared" si="11"/>
        <v>3.8914278075145852</v>
      </c>
      <c r="R28" s="6">
        <f t="shared" si="12"/>
        <v>6.3696423353678702</v>
      </c>
      <c r="U28" s="2">
        <v>7</v>
      </c>
      <c r="V28" s="2" t="s">
        <v>27</v>
      </c>
      <c r="W28" s="6">
        <f t="shared" si="13"/>
        <v>1.4002423850144046</v>
      </c>
      <c r="X28" s="6">
        <f t="shared" ref="X28:X35" si="15">Q28/K28/10</f>
        <v>0.18534462706518823</v>
      </c>
      <c r="Y28" s="6"/>
    </row>
    <row r="29" spans="2:25" ht="21.6">
      <c r="B29" s="4">
        <v>8</v>
      </c>
      <c r="C29" s="4" t="s">
        <v>28</v>
      </c>
      <c r="D29" s="5">
        <v>-0.1888163708829261</v>
      </c>
      <c r="E29" s="7">
        <v>3.0233312628749709</v>
      </c>
      <c r="F29" s="7">
        <f t="shared" si="9"/>
        <v>2.8345148919920446</v>
      </c>
      <c r="H29" s="7">
        <v>1.5525454172064761</v>
      </c>
      <c r="I29" s="7">
        <v>2.4854512694779345</v>
      </c>
      <c r="J29" s="7">
        <v>1.3772958321827875</v>
      </c>
      <c r="K29" s="7">
        <v>1.8601488934067061</v>
      </c>
      <c r="L29" s="17">
        <v>11.465193122276672</v>
      </c>
      <c r="M29" s="17">
        <v>10.160663705364096</v>
      </c>
      <c r="N29" s="17">
        <f t="shared" si="8"/>
        <v>21.625856827640767</v>
      </c>
      <c r="P29" s="7">
        <f t="shared" si="10"/>
        <v>4.4007131055657585</v>
      </c>
      <c r="Q29" s="7">
        <f t="shared" si="11"/>
        <v>7.0450486366557374</v>
      </c>
      <c r="R29" s="7">
        <f t="shared" si="12"/>
        <v>11.445761742221496</v>
      </c>
      <c r="U29" s="4">
        <v>8</v>
      </c>
      <c r="V29" s="4" t="s">
        <v>28</v>
      </c>
      <c r="W29" s="7">
        <f t="shared" si="13"/>
        <v>2.8345148919920446</v>
      </c>
      <c r="X29" s="7">
        <f t="shared" si="15"/>
        <v>0.37873573785555004</v>
      </c>
      <c r="Y29" s="7"/>
    </row>
    <row r="30" spans="2:25" ht="21.6">
      <c r="B30" s="2">
        <v>9</v>
      </c>
      <c r="C30" s="2" t="s">
        <v>29</v>
      </c>
      <c r="D30" s="6">
        <v>0.20568854618933086</v>
      </c>
      <c r="E30" s="6">
        <v>4.1156107553612493</v>
      </c>
      <c r="F30" s="6">
        <f t="shared" si="9"/>
        <v>4.3212993015505798</v>
      </c>
      <c r="H30" s="6">
        <v>2.1099293597475697</v>
      </c>
      <c r="I30" s="6">
        <v>4.1726308880398459</v>
      </c>
      <c r="J30" s="6">
        <v>1.9539909473604458</v>
      </c>
      <c r="K30" s="6">
        <v>2.942563326498715</v>
      </c>
      <c r="L30" s="16">
        <v>13.474950789860664</v>
      </c>
      <c r="M30" s="16">
        <v>16.147235219284987</v>
      </c>
      <c r="N30" s="16">
        <f t="shared" si="8"/>
        <v>29.622186009145651</v>
      </c>
      <c r="P30" s="6">
        <f t="shared" si="10"/>
        <v>9.1176362685982344</v>
      </c>
      <c r="Q30" s="6">
        <f t="shared" si="11"/>
        <v>18.031186942114964</v>
      </c>
      <c r="R30" s="6">
        <f t="shared" si="12"/>
        <v>27.148823210713196</v>
      </c>
      <c r="U30" s="2">
        <v>9</v>
      </c>
      <c r="V30" s="2" t="s">
        <v>29</v>
      </c>
      <c r="W30" s="6">
        <f t="shared" si="13"/>
        <v>4.3212993015505798</v>
      </c>
      <c r="X30" s="6">
        <f t="shared" si="15"/>
        <v>0.6127714153078172</v>
      </c>
      <c r="Y30" s="6"/>
    </row>
    <row r="31" spans="2:25" ht="21.6">
      <c r="B31" s="4">
        <v>10</v>
      </c>
      <c r="C31" s="4" t="s">
        <v>30</v>
      </c>
      <c r="D31" s="5">
        <v>-6.5385774119664273</v>
      </c>
      <c r="E31" s="5">
        <v>9.8309698243095536</v>
      </c>
      <c r="F31" s="5">
        <f t="shared" si="9"/>
        <v>3.2923924123431263</v>
      </c>
      <c r="H31" s="5">
        <v>0.76456883279238852</v>
      </c>
      <c r="I31" s="5">
        <v>0.95236343572316651</v>
      </c>
      <c r="J31" s="5">
        <v>0.73397700639055385</v>
      </c>
      <c r="K31" s="5">
        <v>0.79646257229367801</v>
      </c>
      <c r="L31" s="15">
        <v>5.5992522093875721</v>
      </c>
      <c r="M31" s="15">
        <v>4.4819562215253779</v>
      </c>
      <c r="N31" s="15">
        <f t="shared" si="8"/>
        <v>10.08120843091295</v>
      </c>
      <c r="P31" s="5">
        <f t="shared" si="10"/>
        <v>2.5172606237997006</v>
      </c>
      <c r="Q31" s="5">
        <f t="shared" si="11"/>
        <v>3.1355541495679842</v>
      </c>
      <c r="R31" s="5">
        <f t="shared" si="12"/>
        <v>5.6528147733676848</v>
      </c>
      <c r="U31" s="4">
        <v>10</v>
      </c>
      <c r="V31" s="4" t="s">
        <v>30</v>
      </c>
      <c r="W31" s="5">
        <f t="shared" si="13"/>
        <v>3.2923924123431263</v>
      </c>
      <c r="X31" s="5">
        <f t="shared" si="15"/>
        <v>0.39368505924115388</v>
      </c>
      <c r="Y31" s="5"/>
    </row>
    <row r="32" spans="2:25" ht="21.6">
      <c r="B32" s="2">
        <v>11</v>
      </c>
      <c r="C32" s="2" t="s">
        <v>31</v>
      </c>
      <c r="D32" s="6">
        <v>3.2512075282071704</v>
      </c>
      <c r="E32" s="6">
        <v>4.3002954896442054</v>
      </c>
      <c r="F32" s="6">
        <f t="shared" si="9"/>
        <v>7.5515030178513758</v>
      </c>
      <c r="H32" s="6">
        <v>1.1747923391500632</v>
      </c>
      <c r="I32" s="6">
        <v>2.5920984822577062</v>
      </c>
      <c r="J32" s="6">
        <v>1.0840778453524103</v>
      </c>
      <c r="K32" s="6">
        <v>1.8008321229247437</v>
      </c>
      <c r="L32" s="16">
        <v>8.2211538339793027</v>
      </c>
      <c r="M32" s="16">
        <v>9.9780443364395328</v>
      </c>
      <c r="N32" s="16">
        <f t="shared" si="8"/>
        <v>18.199198170418835</v>
      </c>
      <c r="P32" s="6">
        <f t="shared" si="10"/>
        <v>8.8714478944403794</v>
      </c>
      <c r="Q32" s="6">
        <f t="shared" si="11"/>
        <v>19.574239511337041</v>
      </c>
      <c r="R32" s="6">
        <f t="shared" si="12"/>
        <v>28.44568740577742</v>
      </c>
      <c r="U32" s="2">
        <v>11</v>
      </c>
      <c r="V32" s="2" t="s">
        <v>31</v>
      </c>
      <c r="W32" s="6">
        <f t="shared" si="13"/>
        <v>7.5515030178513758</v>
      </c>
      <c r="X32" s="6">
        <f t="shared" si="15"/>
        <v>1.0869552615235665</v>
      </c>
      <c r="Y32" s="6"/>
    </row>
    <row r="33" spans="2:25" ht="21.6">
      <c r="B33" s="4">
        <v>12</v>
      </c>
      <c r="C33" s="4" t="s">
        <v>32</v>
      </c>
      <c r="D33" s="7">
        <v>4.5574672698405605</v>
      </c>
      <c r="E33" s="7">
        <v>5.6532779024852644</v>
      </c>
      <c r="F33" s="7">
        <f t="shared" si="9"/>
        <v>10.210745172325826</v>
      </c>
      <c r="H33" s="7">
        <v>2.0354417831857705</v>
      </c>
      <c r="I33" s="7">
        <v>1.8288310598750845</v>
      </c>
      <c r="J33" s="7">
        <v>1.9574920380321323</v>
      </c>
      <c r="K33" s="7">
        <v>1.6296726106255912</v>
      </c>
      <c r="L33" s="17">
        <v>14.836454030948413</v>
      </c>
      <c r="M33" s="17">
        <v>9.4218259560314959</v>
      </c>
      <c r="N33" s="17">
        <f t="shared" si="8"/>
        <v>24.258279986979908</v>
      </c>
      <c r="P33" s="7">
        <f t="shared" si="10"/>
        <v>20.783377361214377</v>
      </c>
      <c r="Q33" s="7">
        <f t="shared" si="11"/>
        <v>18.673727915619043</v>
      </c>
      <c r="R33" s="7">
        <f t="shared" si="12"/>
        <v>39.457105276833417</v>
      </c>
      <c r="U33" s="4">
        <v>12</v>
      </c>
      <c r="V33" s="4" t="s">
        <v>32</v>
      </c>
      <c r="W33" s="7">
        <f t="shared" si="13"/>
        <v>10.210745172325826</v>
      </c>
      <c r="X33" s="7">
        <f t="shared" si="15"/>
        <v>1.1458576277139896</v>
      </c>
      <c r="Y33" s="7"/>
    </row>
    <row r="34" spans="2:25" ht="21.6">
      <c r="B34" s="2">
        <v>13</v>
      </c>
      <c r="C34" s="2" t="s">
        <v>33</v>
      </c>
      <c r="D34" s="6">
        <v>1.3726430264822815</v>
      </c>
      <c r="E34" s="6">
        <v>7.7753151717201838</v>
      </c>
      <c r="F34" s="6">
        <f t="shared" si="9"/>
        <v>9.1479581982024651</v>
      </c>
      <c r="H34" s="6">
        <v>2.0552010474879667</v>
      </c>
      <c r="I34" s="6">
        <v>3.2752096859331328</v>
      </c>
      <c r="J34" s="6">
        <v>1.9565346281412812</v>
      </c>
      <c r="K34" s="6">
        <v>2.4326540417928673</v>
      </c>
      <c r="L34" s="16">
        <v>14.078701041137224</v>
      </c>
      <c r="M34" s="16">
        <v>13.92423979847189</v>
      </c>
      <c r="N34" s="16">
        <f t="shared" si="8"/>
        <v>28.002940839609114</v>
      </c>
      <c r="P34" s="6">
        <f t="shared" si="10"/>
        <v>18.80089327132184</v>
      </c>
      <c r="Q34" s="6">
        <f t="shared" si="11"/>
        <v>29.961481297264122</v>
      </c>
      <c r="R34" s="6">
        <f t="shared" si="12"/>
        <v>48.762374568585962</v>
      </c>
      <c r="U34" s="2">
        <v>13</v>
      </c>
      <c r="V34" s="2" t="s">
        <v>33</v>
      </c>
      <c r="W34" s="6">
        <f t="shared" si="13"/>
        <v>9.1479581982024651</v>
      </c>
      <c r="X34" s="6">
        <f t="shared" si="15"/>
        <v>1.2316375770055035</v>
      </c>
      <c r="Y34" s="6"/>
    </row>
    <row r="35" spans="2:25" ht="21.6">
      <c r="B35" s="8">
        <v>14</v>
      </c>
      <c r="C35" s="8" t="s">
        <v>34</v>
      </c>
      <c r="D35" s="9">
        <v>-3.3719537327075244</v>
      </c>
      <c r="E35" s="10">
        <v>8.3824244001678476</v>
      </c>
      <c r="F35" s="10">
        <f t="shared" si="9"/>
        <v>5.0104706674603232</v>
      </c>
      <c r="H35" s="10">
        <v>0.75180289740659589</v>
      </c>
      <c r="I35" s="10">
        <v>1.7601964149440974</v>
      </c>
      <c r="J35" s="10">
        <v>0.69017867891203843</v>
      </c>
      <c r="K35" s="10">
        <v>1.2513318632364727</v>
      </c>
      <c r="L35" s="17">
        <v>5.2599942999855891</v>
      </c>
      <c r="M35" s="17">
        <v>7.1464693986698213</v>
      </c>
      <c r="N35" s="17">
        <f t="shared" si="8"/>
        <v>12.406463698655411</v>
      </c>
      <c r="P35" s="10">
        <f t="shared" si="10"/>
        <v>3.7668863651674314</v>
      </c>
      <c r="Q35" s="10">
        <f t="shared" si="11"/>
        <v>8.8194125060462198</v>
      </c>
      <c r="R35" s="10">
        <f t="shared" si="12"/>
        <v>12.586298871213652</v>
      </c>
      <c r="U35" s="8">
        <v>14</v>
      </c>
      <c r="V35" s="8" t="s">
        <v>34</v>
      </c>
      <c r="W35" s="10">
        <f t="shared" si="13"/>
        <v>5.0104706674603232</v>
      </c>
      <c r="X35" s="10">
        <f t="shared" si="15"/>
        <v>0.70480204054226625</v>
      </c>
      <c r="Y35" s="10"/>
    </row>
    <row r="36" spans="2:25" ht="64.5">
      <c r="C36" s="1" t="s">
        <v>35</v>
      </c>
      <c r="D36" s="11">
        <v>4584.1759241984755</v>
      </c>
      <c r="P36" s="18" t="s">
        <v>36</v>
      </c>
      <c r="Q36" s="19"/>
      <c r="R36" s="11">
        <f>-SUMIF(P22:Q35,"&lt;0",P22:Q35)</f>
        <v>271.01476931679122</v>
      </c>
      <c r="V36" s="1" t="s">
        <v>35</v>
      </c>
      <c r="W36" s="13" t="s">
        <v>37</v>
      </c>
      <c r="X36" s="12">
        <f>R36/D36</f>
        <v>5.9119626689321927E-2</v>
      </c>
    </row>
  </sheetData>
  <mergeCells count="14">
    <mergeCell ref="P36:Q36"/>
    <mergeCell ref="H20:N20"/>
    <mergeCell ref="W20:Y20"/>
    <mergeCell ref="B2:C3"/>
    <mergeCell ref="D2:F2"/>
    <mergeCell ref="P2:R2"/>
    <mergeCell ref="P18:Q18"/>
    <mergeCell ref="H2:N2"/>
    <mergeCell ref="W2:Y2"/>
    <mergeCell ref="B20:C21"/>
    <mergeCell ref="D20:F20"/>
    <mergeCell ref="P20:R20"/>
    <mergeCell ref="U2:V3"/>
    <mergeCell ref="U20:V21"/>
  </mergeCells>
  <conditionalFormatting sqref="B4:F17">
    <cfRule type="cellIs" dxfId="29" priority="19" operator="equal">
      <formula>0</formula>
    </cfRule>
  </conditionalFormatting>
  <conditionalFormatting sqref="B22:F35">
    <cfRule type="cellIs" dxfId="28" priority="12" operator="equal">
      <formula>0</formula>
    </cfRule>
  </conditionalFormatting>
  <conditionalFormatting sqref="D18">
    <cfRule type="cellIs" dxfId="27" priority="18" operator="equal">
      <formula>0</formula>
    </cfRule>
  </conditionalFormatting>
  <conditionalFormatting sqref="D36">
    <cfRule type="cellIs" dxfId="26" priority="11" operator="equal">
      <formula>0</formula>
    </cfRule>
  </conditionalFormatting>
  <conditionalFormatting sqref="H4:N17">
    <cfRule type="cellIs" dxfId="25" priority="17" operator="equal">
      <formula>0</formula>
    </cfRule>
  </conditionalFormatting>
  <conditionalFormatting sqref="H22:N35">
    <cfRule type="cellIs" dxfId="24" priority="10" operator="equal">
      <formula>0</formula>
    </cfRule>
  </conditionalFormatting>
  <conditionalFormatting sqref="P4:Q17">
    <cfRule type="cellIs" dxfId="23" priority="16" operator="equal">
      <formula>0</formula>
    </cfRule>
  </conditionalFormatting>
  <conditionalFormatting sqref="P22:Q35">
    <cfRule type="cellIs" dxfId="22" priority="9" operator="equal">
      <formula>0</formula>
    </cfRule>
  </conditionalFormatting>
  <conditionalFormatting sqref="R4:R18">
    <cfRule type="cellIs" dxfId="21" priority="14" operator="equal">
      <formula>0</formula>
    </cfRule>
  </conditionalFormatting>
  <conditionalFormatting sqref="R22:R36">
    <cfRule type="cellIs" dxfId="20" priority="3" operator="equal">
      <formula>0</formula>
    </cfRule>
  </conditionalFormatting>
  <conditionalFormatting sqref="U4:W17">
    <cfRule type="cellIs" dxfId="19" priority="2" operator="equal">
      <formula>0</formula>
    </cfRule>
  </conditionalFormatting>
  <conditionalFormatting sqref="U22:W35">
    <cfRule type="cellIs" dxfId="18" priority="1" operator="equal">
      <formula>0</formula>
    </cfRule>
  </conditionalFormatting>
  <conditionalFormatting sqref="X4:X18">
    <cfRule type="cellIs" dxfId="17" priority="13" operator="equal">
      <formula>0</formula>
    </cfRule>
  </conditionalFormatting>
  <conditionalFormatting sqref="X22:X36">
    <cfRule type="cellIs" dxfId="16" priority="6" operator="equal">
      <formula>0</formula>
    </cfRule>
  </conditionalFormatting>
  <conditionalFormatting sqref="Y4:Y17">
    <cfRule type="cellIs" dxfId="15" priority="5" operator="equal">
      <formula>0</formula>
    </cfRule>
  </conditionalFormatting>
  <conditionalFormatting sqref="Y22:Y35">
    <cfRule type="cellIs" dxfId="14" priority="4" operator="equal">
      <formula>0</formula>
    </cfRule>
  </conditionalFormatting>
  <pageMargins left="0.7" right="0.7" top="0.75" bottom="0.75" header="0.3" footer="0.3"/>
  <headerFooter>
    <oddFooter>&amp;L_x000D_&amp;1#&amp;"Calibri"&amp;8&amp;K000000 Statkraft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53C5E-0A85-4739-B20F-A24604B01B48}">
  <dimension ref="B2:S36"/>
  <sheetViews>
    <sheetView topLeftCell="E13" zoomScale="70" zoomScaleNormal="70" workbookViewId="0">
      <selection activeCell="H11" sqref="H11"/>
    </sheetView>
  </sheetViews>
  <sheetFormatPr defaultRowHeight="14.45"/>
  <cols>
    <col min="2" max="2" width="2.85546875" bestFit="1" customWidth="1"/>
    <col min="3" max="3" width="28.7109375" customWidth="1"/>
    <col min="4" max="4" width="12.85546875" bestFit="1" customWidth="1"/>
    <col min="5" max="5" width="15.5703125" customWidth="1"/>
    <col min="6" max="6" width="15.42578125" customWidth="1"/>
    <col min="8" max="8" width="13.5703125" customWidth="1"/>
    <col min="9" max="9" width="13.28515625" customWidth="1"/>
    <col min="10" max="11" width="12" bestFit="1" customWidth="1"/>
    <col min="13" max="13" width="13.7109375" customWidth="1"/>
    <col min="14" max="14" width="14.28515625" customWidth="1"/>
    <col min="15" max="15" width="10.28515625" customWidth="1"/>
    <col min="17" max="17" width="15.140625" customWidth="1"/>
    <col min="18" max="18" width="13" customWidth="1"/>
    <col min="19" max="19" width="17" customWidth="1"/>
  </cols>
  <sheetData>
    <row r="2" spans="2:19" ht="20.45" customHeight="1">
      <c r="B2" s="23" t="s">
        <v>0</v>
      </c>
      <c r="C2" s="25"/>
      <c r="D2" s="28" t="s">
        <v>1</v>
      </c>
      <c r="E2" s="28"/>
      <c r="F2" s="28"/>
      <c r="H2" s="28" t="s">
        <v>2</v>
      </c>
      <c r="I2" s="28"/>
      <c r="J2" s="28"/>
      <c r="K2" s="28"/>
      <c r="M2" s="28" t="s">
        <v>3</v>
      </c>
      <c r="N2" s="28"/>
      <c r="O2" s="28"/>
      <c r="Q2" s="28" t="s">
        <v>40</v>
      </c>
      <c r="R2" s="28"/>
      <c r="S2" s="28"/>
    </row>
    <row r="3" spans="2:19" ht="64.5">
      <c r="B3" s="26"/>
      <c r="C3" s="27"/>
      <c r="D3" s="1" t="s">
        <v>5</v>
      </c>
      <c r="E3" s="1" t="s">
        <v>6</v>
      </c>
      <c r="F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M3" s="1" t="s">
        <v>15</v>
      </c>
      <c r="N3" s="1" t="s">
        <v>16</v>
      </c>
      <c r="O3" s="1"/>
      <c r="Q3" s="1" t="s">
        <v>18</v>
      </c>
      <c r="R3" s="1" t="s">
        <v>41</v>
      </c>
      <c r="S3" s="1" t="s">
        <v>19</v>
      </c>
    </row>
    <row r="4" spans="2:19" ht="21.6">
      <c r="B4" s="2">
        <v>1</v>
      </c>
      <c r="C4" s="2" t="s">
        <v>21</v>
      </c>
      <c r="D4" s="3">
        <v>-3.1731894229366349</v>
      </c>
      <c r="E4" s="3">
        <v>-32.168040136343535</v>
      </c>
      <c r="F4" s="3">
        <f>SUM(D4:E4)</f>
        <v>-35.341229559280173</v>
      </c>
      <c r="H4" s="3">
        <v>0.38955071529626994</v>
      </c>
      <c r="I4" s="3">
        <v>0.98838722920946009</v>
      </c>
      <c r="J4" s="3">
        <v>0.36323097593417741</v>
      </c>
      <c r="K4" s="3">
        <v>0.70975664970050345</v>
      </c>
      <c r="M4" s="3">
        <f>F4*H4</f>
        <v>-13.76720125426727</v>
      </c>
      <c r="N4" s="3">
        <f>F4*I4</f>
        <v>-34.930819960952398</v>
      </c>
      <c r="O4" s="3"/>
      <c r="Q4" s="3">
        <f>IF(F4&gt;0,F4,0)</f>
        <v>0</v>
      </c>
      <c r="R4" s="3">
        <f>IF(F4&lt;0,M4/J4/10,0)</f>
        <v>-3.7902057275979906</v>
      </c>
      <c r="S4" s="3">
        <f>N4/K4/10</f>
        <v>-4.9215206332610171</v>
      </c>
    </row>
    <row r="5" spans="2:19" ht="21.6">
      <c r="B5" s="4">
        <v>2</v>
      </c>
      <c r="C5" s="4" t="s">
        <v>22</v>
      </c>
      <c r="D5" s="5">
        <v>-3.7530256415618033</v>
      </c>
      <c r="E5" s="5">
        <v>-21.739156170630235</v>
      </c>
      <c r="F5" s="5">
        <f t="shared" ref="F5:F17" si="0">SUM(D5:E5)</f>
        <v>-25.492181812192037</v>
      </c>
      <c r="H5" s="5">
        <v>1.0714870260808409</v>
      </c>
      <c r="I5" s="5">
        <v>2.0955945138907892</v>
      </c>
      <c r="J5" s="5">
        <v>0.97650633822557875</v>
      </c>
      <c r="K5" s="5">
        <v>1.5850583807873009</v>
      </c>
      <c r="M5" s="5">
        <f t="shared" ref="M5:M17" si="1">F5*H5</f>
        <v>-27.314542078257748</v>
      </c>
      <c r="N5" s="5">
        <f t="shared" ref="N5:N17" si="2">F5*I5</f>
        <v>-53.421276352736186</v>
      </c>
      <c r="O5" s="5"/>
      <c r="Q5" s="5">
        <f t="shared" ref="Q5:Q17" si="3">IF(F5&gt;0,F5,0)</f>
        <v>0</v>
      </c>
      <c r="R5" s="5">
        <f t="shared" ref="R5:R17" si="4">IF(F5&lt;0,M5/J5/10,0)</f>
        <v>-2.7971699730993373</v>
      </c>
      <c r="S5" s="5">
        <f t="shared" ref="S5:S17" si="5">N5/K5/10</f>
        <v>-3.3703033907307414</v>
      </c>
    </row>
    <row r="6" spans="2:19" ht="21.6">
      <c r="B6" s="2">
        <v>3</v>
      </c>
      <c r="C6" s="2" t="s">
        <v>23</v>
      </c>
      <c r="D6" s="3">
        <v>-5.8329794887660098</v>
      </c>
      <c r="E6" s="3">
        <v>-8.6981605947218643</v>
      </c>
      <c r="F6" s="3">
        <f t="shared" si="0"/>
        <v>-14.531140083487873</v>
      </c>
      <c r="H6" s="3">
        <v>0.89598177136398616</v>
      </c>
      <c r="I6" s="3">
        <v>1.429095901993074</v>
      </c>
      <c r="J6" s="3">
        <v>0.82344868737753107</v>
      </c>
      <c r="K6" s="3">
        <v>1.1273584965377172</v>
      </c>
      <c r="M6" s="3">
        <f t="shared" si="1"/>
        <v>-13.019636631941687</v>
      </c>
      <c r="N6" s="3">
        <f t="shared" si="2"/>
        <v>-20.766392744599816</v>
      </c>
      <c r="O6" s="3"/>
      <c r="Q6" s="3">
        <f t="shared" si="3"/>
        <v>0</v>
      </c>
      <c r="R6" s="3">
        <f t="shared" si="4"/>
        <v>-1.5811108611279505</v>
      </c>
      <c r="S6" s="3">
        <f t="shared" si="5"/>
        <v>-1.8420398487594181</v>
      </c>
    </row>
    <row r="7" spans="2:19" ht="21.6">
      <c r="B7" s="4">
        <v>4</v>
      </c>
      <c r="C7" s="4" t="s">
        <v>24</v>
      </c>
      <c r="D7" s="5">
        <v>-2.8692620374590527</v>
      </c>
      <c r="E7" s="5">
        <v>-3.8293219817920798</v>
      </c>
      <c r="F7" s="5">
        <f t="shared" si="0"/>
        <v>-6.6985840192511326</v>
      </c>
      <c r="H7" s="5">
        <v>1.2671661930068545</v>
      </c>
      <c r="I7" s="5">
        <v>2.4421239629267455</v>
      </c>
      <c r="J7" s="5">
        <v>1.1451370621405399</v>
      </c>
      <c r="K7" s="5">
        <v>1.8195959620328228</v>
      </c>
      <c r="M7" s="5">
        <f t="shared" si="1"/>
        <v>-8.4882192102110121</v>
      </c>
      <c r="N7" s="5">
        <f t="shared" si="2"/>
        <v>-16.358772551091342</v>
      </c>
      <c r="O7" s="5"/>
      <c r="Q7" s="5">
        <f t="shared" si="3"/>
        <v>0</v>
      </c>
      <c r="R7" s="5">
        <f t="shared" si="4"/>
        <v>-0.74124045853030585</v>
      </c>
      <c r="S7" s="5">
        <f t="shared" si="5"/>
        <v>-0.89903324102871651</v>
      </c>
    </row>
    <row r="8" spans="2:19" ht="21.6">
      <c r="B8" s="2">
        <v>5</v>
      </c>
      <c r="C8" s="2" t="s">
        <v>25</v>
      </c>
      <c r="D8" s="3">
        <v>-4.730148256665978</v>
      </c>
      <c r="E8" s="3">
        <v>-1.0642214310273501</v>
      </c>
      <c r="F8" s="3">
        <f t="shared" si="0"/>
        <v>-5.7943696876933277</v>
      </c>
      <c r="H8" s="3">
        <v>1.4098268821753039</v>
      </c>
      <c r="I8" s="3">
        <v>2.1523475002417962</v>
      </c>
      <c r="J8" s="3">
        <v>1.280086600152754</v>
      </c>
      <c r="K8" s="3">
        <v>1.6564236360637865</v>
      </c>
      <c r="M8" s="3">
        <f t="shared" si="1"/>
        <v>-8.1690581509717735</v>
      </c>
      <c r="N8" s="3">
        <f t="shared" si="2"/>
        <v>-12.471497112783572</v>
      </c>
      <c r="O8" s="3"/>
      <c r="Q8" s="3">
        <f t="shared" si="3"/>
        <v>0</v>
      </c>
      <c r="R8" s="3">
        <f t="shared" si="4"/>
        <v>-0.6381644921520897</v>
      </c>
      <c r="S8" s="3">
        <f t="shared" si="5"/>
        <v>-0.7529171186194854</v>
      </c>
    </row>
    <row r="9" spans="2:19" ht="21.6">
      <c r="B9" s="4">
        <v>6</v>
      </c>
      <c r="C9" s="4" t="s">
        <v>26</v>
      </c>
      <c r="D9" s="5">
        <v>-2.7809178975496036</v>
      </c>
      <c r="E9" s="5">
        <v>-0.35835793507335673</v>
      </c>
      <c r="F9" s="5">
        <f t="shared" si="0"/>
        <v>-3.1392758326229604</v>
      </c>
      <c r="H9" s="5">
        <v>0.88502087407324925</v>
      </c>
      <c r="I9" s="5">
        <v>1.5312424866490506</v>
      </c>
      <c r="J9" s="5">
        <v>0.82328448252032171</v>
      </c>
      <c r="K9" s="5">
        <v>1.1766729244626108</v>
      </c>
      <c r="M9" s="5">
        <f t="shared" si="1"/>
        <v>-2.7783246413449998</v>
      </c>
      <c r="N9" s="5">
        <f t="shared" si="2"/>
        <v>-4.8069925322228508</v>
      </c>
      <c r="O9" s="5"/>
      <c r="Q9" s="5">
        <f t="shared" si="3"/>
        <v>0</v>
      </c>
      <c r="R9" s="5">
        <f t="shared" si="4"/>
        <v>-0.33746836000597408</v>
      </c>
      <c r="S9" s="5">
        <f t="shared" si="5"/>
        <v>-0.40852410489671243</v>
      </c>
    </row>
    <row r="10" spans="2:19" ht="21.6">
      <c r="B10" s="2">
        <v>7</v>
      </c>
      <c r="C10" s="2" t="s">
        <v>27</v>
      </c>
      <c r="D10" s="3">
        <v>-1.9855497167248031</v>
      </c>
      <c r="E10" s="6">
        <v>1.1420057291338903</v>
      </c>
      <c r="F10" s="6">
        <f t="shared" si="0"/>
        <v>-0.84354398759091276</v>
      </c>
      <c r="H10" s="6">
        <v>1.544710032145084</v>
      </c>
      <c r="I10" s="6">
        <v>2.8279932585042458</v>
      </c>
      <c r="J10" s="6">
        <v>1.3670912303368747</v>
      </c>
      <c r="K10" s="6">
        <v>2.078116904847783</v>
      </c>
      <c r="M10" s="6">
        <f t="shared" si="1"/>
        <v>-1.3030308601873513</v>
      </c>
      <c r="N10" s="6">
        <f t="shared" si="2"/>
        <v>-2.3855367101588905</v>
      </c>
      <c r="O10" s="6"/>
      <c r="Q10" s="6">
        <f t="shared" si="3"/>
        <v>0</v>
      </c>
      <c r="R10" s="6">
        <f t="shared" si="4"/>
        <v>-9.5314111543694277E-2</v>
      </c>
      <c r="S10" s="6">
        <f t="shared" si="5"/>
        <v>-0.11479319111422297</v>
      </c>
    </row>
    <row r="11" spans="2:19" ht="21.6">
      <c r="B11" s="4">
        <v>8</v>
      </c>
      <c r="C11" s="4" t="s">
        <v>28</v>
      </c>
      <c r="D11" s="5">
        <v>-0.98701341286060995</v>
      </c>
      <c r="E11" s="7">
        <v>4.1061177739408992</v>
      </c>
      <c r="F11" s="7">
        <f t="shared" si="0"/>
        <v>3.1191043610802893</v>
      </c>
      <c r="H11" s="7">
        <v>1.3212623319280059</v>
      </c>
      <c r="I11" s="7">
        <v>2.5851960762711341</v>
      </c>
      <c r="J11" s="7">
        <v>1.1721197221134423</v>
      </c>
      <c r="K11" s="7">
        <v>1.9146569776863671</v>
      </c>
      <c r="M11" s="7">
        <f t="shared" si="1"/>
        <v>4.1211551016477559</v>
      </c>
      <c r="N11" s="7">
        <f t="shared" si="2"/>
        <v>8.0634963557449471</v>
      </c>
      <c r="O11" s="7"/>
      <c r="Q11" s="7">
        <f t="shared" si="3"/>
        <v>3.1191043610802893</v>
      </c>
      <c r="R11" s="7">
        <f t="shared" si="4"/>
        <v>0</v>
      </c>
      <c r="S11" s="7">
        <f t="shared" si="5"/>
        <v>0.42114574306091701</v>
      </c>
    </row>
    <row r="12" spans="2:19" ht="21.6">
      <c r="B12" s="2">
        <v>9</v>
      </c>
      <c r="C12" s="2" t="s">
        <v>29</v>
      </c>
      <c r="D12" s="6">
        <v>1.9881290671168641</v>
      </c>
      <c r="E12" s="6">
        <v>-1.3510828448046857</v>
      </c>
      <c r="F12" s="6">
        <f t="shared" si="0"/>
        <v>0.63704622231217845</v>
      </c>
      <c r="H12" s="6">
        <v>1.7909433629419946</v>
      </c>
      <c r="I12" s="6">
        <v>4.158226767601775</v>
      </c>
      <c r="J12" s="6">
        <v>1.6585802279383448</v>
      </c>
      <c r="K12" s="6">
        <v>2.8889870624273364</v>
      </c>
      <c r="M12" s="6">
        <f t="shared" si="1"/>
        <v>1.1409137037372663</v>
      </c>
      <c r="N12" s="6">
        <f t="shared" si="2"/>
        <v>2.6489826538180914</v>
      </c>
      <c r="O12" s="6"/>
      <c r="Q12" s="6">
        <f t="shared" si="3"/>
        <v>0.63704622231217845</v>
      </c>
      <c r="R12" s="6">
        <f t="shared" si="4"/>
        <v>0</v>
      </c>
      <c r="S12" s="6">
        <f t="shared" si="5"/>
        <v>9.1692437403731647E-2</v>
      </c>
    </row>
    <row r="13" spans="2:19" ht="21.6">
      <c r="B13" s="4">
        <v>10</v>
      </c>
      <c r="C13" s="4" t="s">
        <v>30</v>
      </c>
      <c r="D13" s="5">
        <v>-2.2953738000075279</v>
      </c>
      <c r="E13" s="5">
        <v>10.254535937335731</v>
      </c>
      <c r="F13" s="5">
        <f t="shared" si="0"/>
        <v>7.9591621373282031</v>
      </c>
      <c r="H13" s="5">
        <v>0.6879377908881863</v>
      </c>
      <c r="I13" s="5">
        <v>1.0031887574078238</v>
      </c>
      <c r="J13" s="5">
        <v>0.66041211553826307</v>
      </c>
      <c r="K13" s="5">
        <v>0.81809985638474647</v>
      </c>
      <c r="M13" s="5">
        <f t="shared" si="1"/>
        <v>5.4754084180744593</v>
      </c>
      <c r="N13" s="5">
        <f t="shared" si="2"/>
        <v>7.9845419745536788</v>
      </c>
      <c r="O13" s="5"/>
      <c r="Q13" s="5">
        <f t="shared" si="3"/>
        <v>7.9591621373282031</v>
      </c>
      <c r="R13" s="5">
        <f t="shared" si="4"/>
        <v>0</v>
      </c>
      <c r="S13" s="5">
        <f t="shared" si="5"/>
        <v>0.97598623349453395</v>
      </c>
    </row>
    <row r="14" spans="2:19" ht="21.6">
      <c r="B14" s="2">
        <v>11</v>
      </c>
      <c r="C14" s="2" t="s">
        <v>31</v>
      </c>
      <c r="D14" s="6">
        <v>4.6974502372672804</v>
      </c>
      <c r="E14" s="6">
        <v>0.92775796879528427</v>
      </c>
      <c r="F14" s="6">
        <f t="shared" si="0"/>
        <v>5.625208206062565</v>
      </c>
      <c r="H14" s="6">
        <v>0.96991182017449495</v>
      </c>
      <c r="I14" s="6">
        <v>2.6684164415301552</v>
      </c>
      <c r="J14" s="6">
        <v>0.89501768198225518</v>
      </c>
      <c r="K14" s="6">
        <v>1.8497229335463297</v>
      </c>
      <c r="M14" s="6">
        <f t="shared" si="1"/>
        <v>5.4559559300026477</v>
      </c>
      <c r="N14" s="6">
        <f t="shared" si="2"/>
        <v>15.010398064087697</v>
      </c>
      <c r="O14" s="6"/>
      <c r="Q14" s="6">
        <f t="shared" si="3"/>
        <v>5.625208206062565</v>
      </c>
      <c r="R14" s="6">
        <f t="shared" si="4"/>
        <v>0</v>
      </c>
      <c r="S14" s="6">
        <f t="shared" si="5"/>
        <v>0.81149440231621239</v>
      </c>
    </row>
    <row r="15" spans="2:19" ht="21.6">
      <c r="B15" s="4">
        <v>12</v>
      </c>
      <c r="C15" s="4" t="s">
        <v>32</v>
      </c>
      <c r="D15" s="7">
        <v>5.2190833066496261</v>
      </c>
      <c r="E15" s="7">
        <v>1.7748519128550895</v>
      </c>
      <c r="F15" s="7">
        <f t="shared" si="0"/>
        <v>6.9939352195047153</v>
      </c>
      <c r="H15" s="7">
        <v>2.0486014248308919</v>
      </c>
      <c r="I15" s="7">
        <v>1.7964205058709082</v>
      </c>
      <c r="J15" s="7">
        <v>1.9701477150239661</v>
      </c>
      <c r="K15" s="7">
        <v>1.6662122928421157</v>
      </c>
      <c r="M15" s="7">
        <f t="shared" si="1"/>
        <v>14.327785655852317</v>
      </c>
      <c r="N15" s="7">
        <f t="shared" si="2"/>
        <v>12.564048645051022</v>
      </c>
      <c r="O15" s="7"/>
      <c r="Q15" s="7">
        <f t="shared" si="3"/>
        <v>6.9939352195047153</v>
      </c>
      <c r="R15" s="7">
        <f t="shared" si="4"/>
        <v>0</v>
      </c>
      <c r="S15" s="7">
        <f t="shared" si="5"/>
        <v>0.75404849064101498</v>
      </c>
    </row>
    <row r="16" spans="2:19" ht="21.6">
      <c r="B16" s="2">
        <v>13</v>
      </c>
      <c r="C16" s="2" t="s">
        <v>33</v>
      </c>
      <c r="D16" s="6">
        <v>3.3274896533373433</v>
      </c>
      <c r="E16" s="6">
        <v>5.0545983966908041</v>
      </c>
      <c r="F16" s="6">
        <f t="shared" si="0"/>
        <v>8.3820880500281483</v>
      </c>
      <c r="H16" s="6">
        <v>1.7884860570076533</v>
      </c>
      <c r="I16" s="6">
        <v>3.3449325311101363</v>
      </c>
      <c r="J16" s="6">
        <v>1.7026241334201262</v>
      </c>
      <c r="K16" s="6">
        <v>2.4624161241912286</v>
      </c>
      <c r="M16" s="6">
        <f t="shared" si="1"/>
        <v>14.991247606085812</v>
      </c>
      <c r="N16" s="6">
        <f t="shared" si="2"/>
        <v>28.037518997168682</v>
      </c>
      <c r="O16" s="6"/>
      <c r="Q16" s="6">
        <f t="shared" si="3"/>
        <v>8.3820880500281483</v>
      </c>
      <c r="R16" s="6">
        <f t="shared" si="4"/>
        <v>0</v>
      </c>
      <c r="S16" s="6">
        <f t="shared" si="5"/>
        <v>1.1386182344130604</v>
      </c>
    </row>
    <row r="17" spans="2:19" ht="21.6">
      <c r="B17" s="8">
        <v>14</v>
      </c>
      <c r="C17" s="8" t="s">
        <v>34</v>
      </c>
      <c r="D17" s="9">
        <v>3.60003001075121</v>
      </c>
      <c r="E17" s="10">
        <v>11.966623336164043</v>
      </c>
      <c r="F17" s="10">
        <f t="shared" si="0"/>
        <v>15.566653346915253</v>
      </c>
      <c r="H17" s="10">
        <v>0.59725819679805492</v>
      </c>
      <c r="I17" s="10">
        <v>1.8554282301314351</v>
      </c>
      <c r="J17" s="10">
        <v>0.54830178848397082</v>
      </c>
      <c r="K17" s="10">
        <v>1.2796784397849614</v>
      </c>
      <c r="M17" s="10">
        <f t="shared" si="1"/>
        <v>9.29731130815901</v>
      </c>
      <c r="N17" s="10">
        <f t="shared" si="2"/>
        <v>28.882808068536548</v>
      </c>
      <c r="O17" s="10"/>
      <c r="Q17" s="10">
        <f t="shared" si="3"/>
        <v>15.566653346915253</v>
      </c>
      <c r="R17" s="10">
        <f t="shared" si="4"/>
        <v>0</v>
      </c>
      <c r="S17" s="10">
        <f t="shared" si="5"/>
        <v>2.2570363905943469</v>
      </c>
    </row>
    <row r="18" spans="2:19" ht="21.6">
      <c r="C18" s="1" t="s">
        <v>35</v>
      </c>
      <c r="D18" s="11">
        <v>4832.9300007621059</v>
      </c>
      <c r="M18" s="18" t="s">
        <v>36</v>
      </c>
      <c r="N18" s="19"/>
      <c r="O18" s="11">
        <f>-SUMIF(M4:N17,"&lt;0",M4:N17)</f>
        <v>219.98130079172691</v>
      </c>
      <c r="Q18" s="18" t="s">
        <v>37</v>
      </c>
      <c r="R18" s="19"/>
      <c r="S18" s="12">
        <f>O18/D18</f>
        <v>4.5517170899855366E-2</v>
      </c>
    </row>
    <row r="19" spans="2:19" ht="14.45" customHeight="1"/>
    <row r="20" spans="2:19" ht="21.75" customHeight="1">
      <c r="B20" s="23" t="s">
        <v>0</v>
      </c>
      <c r="C20" s="25"/>
      <c r="D20" s="28" t="s">
        <v>38</v>
      </c>
      <c r="E20" s="28"/>
      <c r="F20" s="28"/>
      <c r="H20" s="28" t="s">
        <v>2</v>
      </c>
      <c r="I20" s="28"/>
      <c r="J20" s="28"/>
      <c r="K20" s="28"/>
      <c r="M20" s="28" t="s">
        <v>3</v>
      </c>
      <c r="N20" s="28"/>
      <c r="O20" s="28"/>
      <c r="Q20" s="28" t="s">
        <v>42</v>
      </c>
      <c r="R20" s="28"/>
      <c r="S20" s="28"/>
    </row>
    <row r="21" spans="2:19" ht="64.5">
      <c r="B21" s="26"/>
      <c r="C21" s="27"/>
      <c r="D21" s="1" t="s">
        <v>5</v>
      </c>
      <c r="E21" s="1" t="s">
        <v>6</v>
      </c>
      <c r="F21" s="1" t="s">
        <v>7</v>
      </c>
      <c r="H21" s="1" t="s">
        <v>8</v>
      </c>
      <c r="I21" s="1" t="s">
        <v>9</v>
      </c>
      <c r="J21" s="1" t="s">
        <v>10</v>
      </c>
      <c r="K21" s="1" t="s">
        <v>11</v>
      </c>
      <c r="M21" s="1" t="s">
        <v>15</v>
      </c>
      <c r="N21" s="1" t="s">
        <v>16</v>
      </c>
      <c r="O21" s="1"/>
      <c r="Q21" s="1" t="s">
        <v>18</v>
      </c>
      <c r="R21" s="1" t="s">
        <v>41</v>
      </c>
      <c r="S21" s="1" t="s">
        <v>19</v>
      </c>
    </row>
    <row r="22" spans="2:19" ht="21.6">
      <c r="B22" s="2">
        <v>1</v>
      </c>
      <c r="C22" s="2" t="s">
        <v>21</v>
      </c>
      <c r="D22" s="3">
        <v>-0.52375439970063742</v>
      </c>
      <c r="E22" s="3">
        <v>-50.676578850320318</v>
      </c>
      <c r="F22" s="3">
        <f>SUM(D22:E22)</f>
        <v>-51.200333250020954</v>
      </c>
      <c r="H22" s="3">
        <v>0.44286407309125403</v>
      </c>
      <c r="I22" s="3">
        <v>0.94123937595850804</v>
      </c>
      <c r="J22" s="3">
        <v>0.41294225156993664</v>
      </c>
      <c r="K22" s="3">
        <v>0.69373017908874901</v>
      </c>
      <c r="M22" s="3">
        <f>F22*H22</f>
        <v>-22.674788126733844</v>
      </c>
      <c r="N22" s="3">
        <f>F22*I22</f>
        <v>-48.191769717117374</v>
      </c>
      <c r="O22" s="3"/>
      <c r="Q22" s="3">
        <f>IF(F22&gt;0,F22,0)</f>
        <v>0</v>
      </c>
      <c r="R22" s="3">
        <f>IF(F22&lt;0,M22/J22/10,0)</f>
        <v>-5.4910312617631476</v>
      </c>
      <c r="S22" s="3">
        <f>N22/K22/10</f>
        <v>-6.9467598743390111</v>
      </c>
    </row>
    <row r="23" spans="2:19" ht="21.6">
      <c r="B23" s="4">
        <v>2</v>
      </c>
      <c r="C23" s="4" t="s">
        <v>22</v>
      </c>
      <c r="D23" s="5">
        <v>-1.9383041663863807</v>
      </c>
      <c r="E23" s="5">
        <v>-37.352682458447561</v>
      </c>
      <c r="F23" s="5">
        <f t="shared" ref="F23:F35" si="6">SUM(D23:E23)</f>
        <v>-39.290986624833941</v>
      </c>
      <c r="H23" s="5">
        <v>1.2481793482026162</v>
      </c>
      <c r="I23" s="5">
        <v>1.8850983784283517</v>
      </c>
      <c r="J23" s="5">
        <v>1.1375359804591483</v>
      </c>
      <c r="K23" s="5">
        <v>1.5010913359138554</v>
      </c>
      <c r="M23" s="5">
        <f t="shared" ref="M23:M35" si="7">F23*H23</f>
        <v>-49.042198075622942</v>
      </c>
      <c r="N23" s="5">
        <f t="shared" ref="N23:N35" si="8">F23*I23</f>
        <v>-74.067375173324521</v>
      </c>
      <c r="O23" s="5"/>
      <c r="Q23" s="5">
        <f t="shared" ref="Q23:Q35" si="9">IF(F23&gt;0,F23,0)</f>
        <v>0</v>
      </c>
      <c r="R23" s="5">
        <f t="shared" ref="R23:R35" si="10">IF(F23&lt;0,M23/J23/10,0)</f>
        <v>-4.3112656582368363</v>
      </c>
      <c r="S23" s="5">
        <f t="shared" ref="S23:S35" si="11">N23/K23/10</f>
        <v>-4.9342350729266418</v>
      </c>
    </row>
    <row r="24" spans="2:19" ht="21.6">
      <c r="B24" s="2">
        <v>3</v>
      </c>
      <c r="C24" s="2" t="s">
        <v>23</v>
      </c>
      <c r="D24" s="3">
        <v>-2.4976680089080103</v>
      </c>
      <c r="E24" s="3">
        <v>-10.078275299068318</v>
      </c>
      <c r="F24" s="3">
        <f t="shared" si="6"/>
        <v>-12.575943307976328</v>
      </c>
      <c r="H24" s="3">
        <v>1.0644197544594123</v>
      </c>
      <c r="I24" s="3">
        <v>1.3134769773310682</v>
      </c>
      <c r="J24" s="3">
        <v>0.97825098416231859</v>
      </c>
      <c r="K24" s="3">
        <v>1.0834576792308028</v>
      </c>
      <c r="M24" s="3">
        <f t="shared" si="7"/>
        <v>-13.386082487971652</v>
      </c>
      <c r="N24" s="3">
        <f t="shared" si="8"/>
        <v>-16.518212003247623</v>
      </c>
      <c r="O24" s="3"/>
      <c r="Q24" s="3">
        <f t="shared" si="9"/>
        <v>0</v>
      </c>
      <c r="R24" s="3">
        <f t="shared" si="10"/>
        <v>-1.368368926245878</v>
      </c>
      <c r="S24" s="3">
        <f t="shared" si="11"/>
        <v>-1.5245830381648753</v>
      </c>
    </row>
    <row r="25" spans="2:19" ht="21.6">
      <c r="B25" s="4">
        <v>4</v>
      </c>
      <c r="C25" s="4" t="s">
        <v>24</v>
      </c>
      <c r="D25" s="5">
        <v>-0.13522370579945545</v>
      </c>
      <c r="E25" s="5">
        <v>-6.9727544388849614</v>
      </c>
      <c r="F25" s="5">
        <f t="shared" si="6"/>
        <v>-7.1079781446844166</v>
      </c>
      <c r="H25" s="5">
        <v>1.4841062542835215</v>
      </c>
      <c r="I25" s="5">
        <v>2.3790117713059682</v>
      </c>
      <c r="J25" s="5">
        <v>1.3411856197819505</v>
      </c>
      <c r="K25" s="5">
        <v>1.8194516330531212</v>
      </c>
      <c r="M25" s="5">
        <f t="shared" si="7"/>
        <v>-10.548994819836723</v>
      </c>
      <c r="N25" s="5">
        <f t="shared" si="8"/>
        <v>-16.909963676389783</v>
      </c>
      <c r="O25" s="5"/>
      <c r="Q25" s="5">
        <f t="shared" si="9"/>
        <v>0</v>
      </c>
      <c r="R25" s="5">
        <f t="shared" si="10"/>
        <v>-0.78654249376397101</v>
      </c>
      <c r="S25" s="5">
        <f t="shared" si="11"/>
        <v>-0.92939891169374511</v>
      </c>
    </row>
    <row r="26" spans="2:19" ht="21.6">
      <c r="B26" s="2">
        <v>5</v>
      </c>
      <c r="C26" s="2" t="s">
        <v>25</v>
      </c>
      <c r="D26" s="3">
        <v>-1.8171338773754087</v>
      </c>
      <c r="E26" s="3">
        <v>-2.1521803988452337</v>
      </c>
      <c r="F26" s="3">
        <f t="shared" si="6"/>
        <v>-3.9693142762206426</v>
      </c>
      <c r="H26" s="3">
        <v>1.5191511977055119</v>
      </c>
      <c r="I26" s="3">
        <v>2.1181828805567524</v>
      </c>
      <c r="J26" s="3">
        <v>1.3793502708561827</v>
      </c>
      <c r="K26" s="3">
        <v>1.6916528213847801</v>
      </c>
      <c r="M26" s="3">
        <f t="shared" si="7"/>
        <v>-6.0299885367901762</v>
      </c>
      <c r="N26" s="3">
        <f t="shared" si="8"/>
        <v>-8.4077335474400812</v>
      </c>
      <c r="O26" s="3"/>
      <c r="Q26" s="3">
        <f t="shared" si="9"/>
        <v>0</v>
      </c>
      <c r="R26" s="3">
        <f t="shared" si="10"/>
        <v>-0.43716151467801395</v>
      </c>
      <c r="S26" s="3">
        <f t="shared" si="11"/>
        <v>-0.49701294740593072</v>
      </c>
    </row>
    <row r="27" spans="2:19" ht="21.6">
      <c r="B27" s="4">
        <v>6</v>
      </c>
      <c r="C27" s="4" t="s">
        <v>26</v>
      </c>
      <c r="D27" s="5">
        <v>0.82203353744511232</v>
      </c>
      <c r="E27" s="5">
        <v>-2.9713842970416988</v>
      </c>
      <c r="F27" s="5">
        <f t="shared" si="6"/>
        <v>-2.1493507595965866</v>
      </c>
      <c r="H27" s="5">
        <v>1.0101704397855049</v>
      </c>
      <c r="I27" s="5">
        <v>1.4266878202871949</v>
      </c>
      <c r="J27" s="5">
        <v>0.93970399132902549</v>
      </c>
      <c r="K27" s="5">
        <v>1.1256286750410438</v>
      </c>
      <c r="M27" s="5">
        <f t="shared" si="7"/>
        <v>-2.1712106020749928</v>
      </c>
      <c r="N27" s="5">
        <f t="shared" si="8"/>
        <v>-3.0664525502414808</v>
      </c>
      <c r="O27" s="5"/>
      <c r="Q27" s="5">
        <f t="shared" si="9"/>
        <v>0</v>
      </c>
      <c r="R27" s="5">
        <f t="shared" si="10"/>
        <v>-0.23105261040811848</v>
      </c>
      <c r="S27" s="5">
        <f t="shared" si="11"/>
        <v>-0.27242132492135285</v>
      </c>
    </row>
    <row r="28" spans="2:19" ht="21.6">
      <c r="B28" s="2">
        <v>7</v>
      </c>
      <c r="C28" s="2" t="s">
        <v>27</v>
      </c>
      <c r="D28" s="3">
        <v>-1.3453547978383111</v>
      </c>
      <c r="E28" s="6">
        <v>2.7455971828527157</v>
      </c>
      <c r="F28" s="6">
        <f t="shared" si="6"/>
        <v>1.4002423850144046</v>
      </c>
      <c r="H28" s="6">
        <v>1.7698468167907879</v>
      </c>
      <c r="I28" s="6">
        <v>2.7791101377598659</v>
      </c>
      <c r="J28" s="6">
        <v>1.5663406153415005</v>
      </c>
      <c r="K28" s="6">
        <v>2.0995633211131159</v>
      </c>
      <c r="M28" s="6">
        <f t="shared" si="7"/>
        <v>2.478214527853285</v>
      </c>
      <c r="N28" s="6">
        <f t="shared" si="8"/>
        <v>3.8914278075145852</v>
      </c>
      <c r="O28" s="6"/>
      <c r="Q28" s="6">
        <f t="shared" si="9"/>
        <v>1.4002423850144046</v>
      </c>
      <c r="R28" s="6">
        <f t="shared" si="10"/>
        <v>0</v>
      </c>
      <c r="S28" s="6">
        <f t="shared" si="11"/>
        <v>0.18534462706518823</v>
      </c>
    </row>
    <row r="29" spans="2:19" ht="21.6">
      <c r="B29" s="4">
        <v>8</v>
      </c>
      <c r="C29" s="4" t="s">
        <v>28</v>
      </c>
      <c r="D29" s="5">
        <v>-0.1888163708829261</v>
      </c>
      <c r="E29" s="7">
        <v>3.0233312628749709</v>
      </c>
      <c r="F29" s="7">
        <f t="shared" si="6"/>
        <v>2.8345148919920446</v>
      </c>
      <c r="H29" s="7">
        <v>1.5525454172064761</v>
      </c>
      <c r="I29" s="7">
        <v>2.4854512694779345</v>
      </c>
      <c r="J29" s="7">
        <v>1.3772958321827875</v>
      </c>
      <c r="K29" s="7">
        <v>1.8601488934067061</v>
      </c>
      <c r="M29" s="7">
        <f t="shared" si="7"/>
        <v>4.4007131055657585</v>
      </c>
      <c r="N29" s="7">
        <f t="shared" si="8"/>
        <v>7.0450486366557374</v>
      </c>
      <c r="O29" s="7"/>
      <c r="Q29" s="7">
        <f t="shared" si="9"/>
        <v>2.8345148919920446</v>
      </c>
      <c r="R29" s="7">
        <f t="shared" si="10"/>
        <v>0</v>
      </c>
      <c r="S29" s="7">
        <f t="shared" si="11"/>
        <v>0.37873573785555004</v>
      </c>
    </row>
    <row r="30" spans="2:19" ht="21.6">
      <c r="B30" s="2">
        <v>9</v>
      </c>
      <c r="C30" s="2" t="s">
        <v>29</v>
      </c>
      <c r="D30" s="6">
        <v>0.20568854618933086</v>
      </c>
      <c r="E30" s="6">
        <v>4.1156107553612493</v>
      </c>
      <c r="F30" s="6">
        <f t="shared" si="6"/>
        <v>4.3212993015505798</v>
      </c>
      <c r="H30" s="6">
        <v>2.1099293597475697</v>
      </c>
      <c r="I30" s="6">
        <v>4.1726308880398459</v>
      </c>
      <c r="J30" s="6">
        <v>1.9539909473604458</v>
      </c>
      <c r="K30" s="6">
        <v>2.942563326498715</v>
      </c>
      <c r="M30" s="6">
        <f t="shared" si="7"/>
        <v>9.1176362685982344</v>
      </c>
      <c r="N30" s="6">
        <f t="shared" si="8"/>
        <v>18.031186942114964</v>
      </c>
      <c r="O30" s="6"/>
      <c r="Q30" s="6">
        <f t="shared" si="9"/>
        <v>4.3212993015505798</v>
      </c>
      <c r="R30" s="6">
        <f t="shared" si="10"/>
        <v>0</v>
      </c>
      <c r="S30" s="6">
        <f t="shared" si="11"/>
        <v>0.6127714153078172</v>
      </c>
    </row>
    <row r="31" spans="2:19" ht="21.6">
      <c r="B31" s="4">
        <v>10</v>
      </c>
      <c r="C31" s="4" t="s">
        <v>30</v>
      </c>
      <c r="D31" s="5">
        <v>-6.5385774119664273</v>
      </c>
      <c r="E31" s="5">
        <v>9.8309698243095536</v>
      </c>
      <c r="F31" s="5">
        <f t="shared" si="6"/>
        <v>3.2923924123431263</v>
      </c>
      <c r="H31" s="5">
        <v>0.76456883279238852</v>
      </c>
      <c r="I31" s="5">
        <v>0.95236343572316651</v>
      </c>
      <c r="J31" s="5">
        <v>0.73397700639055385</v>
      </c>
      <c r="K31" s="5">
        <v>0.79646257229367801</v>
      </c>
      <c r="M31" s="5">
        <f t="shared" si="7"/>
        <v>2.5172606237997006</v>
      </c>
      <c r="N31" s="5">
        <f t="shared" si="8"/>
        <v>3.1355541495679842</v>
      </c>
      <c r="O31" s="5"/>
      <c r="Q31" s="5">
        <f t="shared" si="9"/>
        <v>3.2923924123431263</v>
      </c>
      <c r="R31" s="5">
        <f t="shared" si="10"/>
        <v>0</v>
      </c>
      <c r="S31" s="5">
        <f t="shared" si="11"/>
        <v>0.39368505924115388</v>
      </c>
    </row>
    <row r="32" spans="2:19" ht="21.6">
      <c r="B32" s="2">
        <v>11</v>
      </c>
      <c r="C32" s="2" t="s">
        <v>31</v>
      </c>
      <c r="D32" s="6">
        <v>3.2512075282071704</v>
      </c>
      <c r="E32" s="6">
        <v>4.3002954896442054</v>
      </c>
      <c r="F32" s="6">
        <f t="shared" si="6"/>
        <v>7.5515030178513758</v>
      </c>
      <c r="H32" s="6">
        <v>1.1747923391500632</v>
      </c>
      <c r="I32" s="6">
        <v>2.5920984822577062</v>
      </c>
      <c r="J32" s="6">
        <v>1.0840778453524103</v>
      </c>
      <c r="K32" s="6">
        <v>1.8008321229247437</v>
      </c>
      <c r="M32" s="6">
        <f t="shared" si="7"/>
        <v>8.8714478944403794</v>
      </c>
      <c r="N32" s="6">
        <f t="shared" si="8"/>
        <v>19.574239511337041</v>
      </c>
      <c r="O32" s="6"/>
      <c r="Q32" s="6">
        <f t="shared" si="9"/>
        <v>7.5515030178513758</v>
      </c>
      <c r="R32" s="6">
        <f t="shared" si="10"/>
        <v>0</v>
      </c>
      <c r="S32" s="6">
        <f t="shared" si="11"/>
        <v>1.0869552615235665</v>
      </c>
    </row>
    <row r="33" spans="2:19" ht="21.6">
      <c r="B33" s="4">
        <v>12</v>
      </c>
      <c r="C33" s="4" t="s">
        <v>32</v>
      </c>
      <c r="D33" s="7">
        <v>4.5574672698405605</v>
      </c>
      <c r="E33" s="7">
        <v>5.6532779024852644</v>
      </c>
      <c r="F33" s="7">
        <f t="shared" si="6"/>
        <v>10.210745172325826</v>
      </c>
      <c r="H33" s="7">
        <v>2.0354417831857705</v>
      </c>
      <c r="I33" s="7">
        <v>1.8288310598750845</v>
      </c>
      <c r="J33" s="7">
        <v>1.9574920380321323</v>
      </c>
      <c r="K33" s="7">
        <v>1.6296726106255912</v>
      </c>
      <c r="M33" s="7">
        <f t="shared" si="7"/>
        <v>20.783377361214377</v>
      </c>
      <c r="N33" s="7">
        <f t="shared" si="8"/>
        <v>18.673727915619043</v>
      </c>
      <c r="O33" s="7"/>
      <c r="Q33" s="7">
        <f t="shared" si="9"/>
        <v>10.210745172325826</v>
      </c>
      <c r="R33" s="7">
        <f t="shared" si="10"/>
        <v>0</v>
      </c>
      <c r="S33" s="7">
        <f t="shared" si="11"/>
        <v>1.1458576277139896</v>
      </c>
    </row>
    <row r="34" spans="2:19" ht="21.6">
      <c r="B34" s="2">
        <v>13</v>
      </c>
      <c r="C34" s="2" t="s">
        <v>33</v>
      </c>
      <c r="D34" s="6">
        <v>1.3726430264822815</v>
      </c>
      <c r="E34" s="6">
        <v>7.7753151717201838</v>
      </c>
      <c r="F34" s="6">
        <f t="shared" si="6"/>
        <v>9.1479581982024651</v>
      </c>
      <c r="H34" s="6">
        <v>2.0552010474879667</v>
      </c>
      <c r="I34" s="6">
        <v>3.2752096859331328</v>
      </c>
      <c r="J34" s="6">
        <v>1.9565346281412812</v>
      </c>
      <c r="K34" s="6">
        <v>2.4326540417928673</v>
      </c>
      <c r="M34" s="6">
        <f t="shared" si="7"/>
        <v>18.80089327132184</v>
      </c>
      <c r="N34" s="6">
        <f t="shared" si="8"/>
        <v>29.961481297264122</v>
      </c>
      <c r="O34" s="6"/>
      <c r="Q34" s="6">
        <f t="shared" si="9"/>
        <v>9.1479581982024651</v>
      </c>
      <c r="R34" s="6">
        <f t="shared" si="10"/>
        <v>0</v>
      </c>
      <c r="S34" s="6">
        <f t="shared" si="11"/>
        <v>1.2316375770055035</v>
      </c>
    </row>
    <row r="35" spans="2:19" ht="21.6">
      <c r="B35" s="8">
        <v>14</v>
      </c>
      <c r="C35" s="8" t="s">
        <v>34</v>
      </c>
      <c r="D35" s="9">
        <v>-3.3719537327075244</v>
      </c>
      <c r="E35" s="10">
        <v>8.3824244001678476</v>
      </c>
      <c r="F35" s="10">
        <f t="shared" si="6"/>
        <v>5.0104706674603232</v>
      </c>
      <c r="H35" s="10">
        <v>0.75180289740659589</v>
      </c>
      <c r="I35" s="10">
        <v>1.7601964149440974</v>
      </c>
      <c r="J35" s="10">
        <v>0.69017867891203843</v>
      </c>
      <c r="K35" s="10">
        <v>1.2513318632364727</v>
      </c>
      <c r="M35" s="10">
        <f t="shared" si="7"/>
        <v>3.7668863651674314</v>
      </c>
      <c r="N35" s="10">
        <f t="shared" si="8"/>
        <v>8.8194125060462198</v>
      </c>
      <c r="O35" s="10"/>
      <c r="Q35" s="10">
        <f t="shared" si="9"/>
        <v>5.0104706674603232</v>
      </c>
      <c r="R35" s="10">
        <f t="shared" si="10"/>
        <v>0</v>
      </c>
      <c r="S35" s="10">
        <f t="shared" si="11"/>
        <v>0.70480204054226625</v>
      </c>
    </row>
    <row r="36" spans="2:19" ht="21.6">
      <c r="C36" s="1" t="s">
        <v>35</v>
      </c>
      <c r="D36" s="11">
        <v>4584.1759241984755</v>
      </c>
      <c r="M36" s="18" t="s">
        <v>36</v>
      </c>
      <c r="N36" s="19"/>
      <c r="O36" s="11">
        <f>-SUMIF(M22:N35,"&lt;0",M22:N35)</f>
        <v>271.01476931679122</v>
      </c>
      <c r="Q36" s="18" t="s">
        <v>37</v>
      </c>
      <c r="R36" s="19"/>
      <c r="S36" s="12">
        <f>O36/D36</f>
        <v>5.9119626689321927E-2</v>
      </c>
    </row>
  </sheetData>
  <mergeCells count="14">
    <mergeCell ref="M36:N36"/>
    <mergeCell ref="Q36:R36"/>
    <mergeCell ref="B2:C3"/>
    <mergeCell ref="D2:F2"/>
    <mergeCell ref="H2:K2"/>
    <mergeCell ref="M2:O2"/>
    <mergeCell ref="Q2:S2"/>
    <mergeCell ref="M18:N18"/>
    <mergeCell ref="Q18:R18"/>
    <mergeCell ref="B20:C21"/>
    <mergeCell ref="D20:F20"/>
    <mergeCell ref="H20:K20"/>
    <mergeCell ref="M20:O20"/>
    <mergeCell ref="Q20:S20"/>
  </mergeCells>
  <conditionalFormatting sqref="B4:F17">
    <cfRule type="cellIs" dxfId="13" priority="15" operator="equal">
      <formula>0</formula>
    </cfRule>
  </conditionalFormatting>
  <conditionalFormatting sqref="B22:F35">
    <cfRule type="cellIs" dxfId="12" priority="8" operator="equal">
      <formula>0</formula>
    </cfRule>
  </conditionalFormatting>
  <conditionalFormatting sqref="D18">
    <cfRule type="cellIs" dxfId="11" priority="14" operator="equal">
      <formula>0</formula>
    </cfRule>
  </conditionalFormatting>
  <conditionalFormatting sqref="D36">
    <cfRule type="cellIs" dxfId="10" priority="7" operator="equal">
      <formula>0</formula>
    </cfRule>
  </conditionalFormatting>
  <conditionalFormatting sqref="H4:K17">
    <cfRule type="cellIs" dxfId="9" priority="1" operator="equal">
      <formula>0</formula>
    </cfRule>
  </conditionalFormatting>
  <conditionalFormatting sqref="H22:K35">
    <cfRule type="cellIs" dxfId="8" priority="6" operator="equal">
      <formula>0</formula>
    </cfRule>
  </conditionalFormatting>
  <conditionalFormatting sqref="M4:N17">
    <cfRule type="cellIs" dxfId="7" priority="12" operator="equal">
      <formula>0</formula>
    </cfRule>
  </conditionalFormatting>
  <conditionalFormatting sqref="M22:N35">
    <cfRule type="cellIs" dxfId="6" priority="5" operator="equal">
      <formula>0</formula>
    </cfRule>
  </conditionalFormatting>
  <conditionalFormatting sqref="O4:O18">
    <cfRule type="cellIs" dxfId="5" priority="10" operator="equal">
      <formula>0</formula>
    </cfRule>
  </conditionalFormatting>
  <conditionalFormatting sqref="O22:O36">
    <cfRule type="cellIs" dxfId="4" priority="3" operator="equal">
      <formula>0</formula>
    </cfRule>
  </conditionalFormatting>
  <conditionalFormatting sqref="Q4:R17">
    <cfRule type="cellIs" dxfId="3" priority="11" operator="equal">
      <formula>0</formula>
    </cfRule>
  </conditionalFormatting>
  <conditionalFormatting sqref="Q22:R35">
    <cfRule type="cellIs" dxfId="2" priority="4" operator="equal">
      <formula>0</formula>
    </cfRule>
  </conditionalFormatting>
  <conditionalFormatting sqref="S4:S18">
    <cfRule type="cellIs" dxfId="1" priority="9" operator="equal">
      <formula>0</formula>
    </cfRule>
  </conditionalFormatting>
  <conditionalFormatting sqref="S22:S36">
    <cfRule type="cellIs" dxfId="0" priority="2" operator="equal">
      <formula>0</formula>
    </cfRule>
  </conditionalFormatting>
  <pageMargins left="0.7" right="0.7" top="0.75" bottom="0.75" header="0.3" footer="0.3"/>
  <headerFooter>
    <oddFooter>&amp;L_x000D_&amp;1#&amp;"Calibri"&amp;8&amp;K000000 Statkraft Internal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B9A0C-52B1-425E-916A-514A7574EE2D}">
  <dimension ref="A1"/>
  <sheetViews>
    <sheetView workbookViewId="0">
      <selection activeCell="B38" sqref="B38"/>
    </sheetView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4E55F2-1142-4742-BA74-A622020234E7}"/>
</file>

<file path=customXml/itemProps2.xml><?xml version="1.0" encoding="utf-8"?>
<ds:datastoreItem xmlns:ds="http://schemas.openxmlformats.org/officeDocument/2006/customXml" ds:itemID="{94AA8718-8941-41B9-832F-B1AC18680168}"/>
</file>

<file path=customXml/itemProps3.xml><?xml version="1.0" encoding="utf-8"?>
<ds:datastoreItem xmlns:ds="http://schemas.openxmlformats.org/officeDocument/2006/customXml" ds:itemID="{8BC2FD8A-D81D-4AAE-9F56-04B6853804D5}"/>
</file>

<file path=docMetadata/LabelInfo.xml><?xml version="1.0" encoding="utf-8"?>
<clbl:labelList xmlns:clbl="http://schemas.microsoft.com/office/2020/mipLabelMetadata">
  <clbl:label id="{88cf5f6c-4629-4960-bcea-18993d441d4e}" enabled="1" method="Standard" siteId="{a40c0d68-338e-44ef-ab17-812ee42d12c7}" removed="0"/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Sarah Williams (NESO)</cp:lastModifiedBy>
  <cp:revision/>
  <dcterms:created xsi:type="dcterms:W3CDTF">2025-05-08T15:57:55Z</dcterms:created>
  <dcterms:modified xsi:type="dcterms:W3CDTF">2025-07-09T13:27:35Z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0x010100095E1BDC5029614ABF43223A464FD248</vt:lpwstr>
  </property>
</Properties>
</file>